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ExED\Box\Clients\ExED Alma Fuerte\6. Funding\CARES\00 - ELOG\"/>
    </mc:Choice>
  </mc:AlternateContent>
  <xr:revisionPtr revIDLastSave="0" documentId="13_ncr:1_{F096E445-F6BA-45CD-ADF3-23AF9D491624}" xr6:coauthVersionLast="47" xr6:coauthVersionMax="47" xr10:uidLastSave="{00000000-0000-0000-0000-000000000000}"/>
  <bookViews>
    <workbookView xWindow="13470" yWindow="0" windowWidth="38100" windowHeight="20700" activeTab="1" xr2:uid="{B3D79BF0-699B-47DA-93A4-008A3260C686}"/>
  </bookViews>
  <sheets>
    <sheet name="Summary" sheetId="4" r:id="rId1"/>
    <sheet name="Calculation" sheetId="1" r:id="rId2"/>
    <sheet name="salary" sheetId="3" r:id="rId3"/>
    <sheet name="GL" sheetId="6" r:id="rId4"/>
    <sheet name="Allocations" sheetId="2" r:id="rId5"/>
  </sheets>
  <externalReferences>
    <externalReference r:id="rId6"/>
    <externalReference r:id="rId7"/>
  </externalReferences>
  <definedNames>
    <definedName name="ADA.P2">#REF!</definedName>
    <definedName name="ADA.P3">#REF!</definedName>
    <definedName name="CDSCode">#REF!</definedName>
    <definedName name="Charter_Number">#REF!</definedName>
    <definedName name="District_Oversight_rate">#REF!</definedName>
    <definedName name="Fair_Share_Rate">#REF!</definedName>
    <definedName name="FiscalYear">#REF!</definedName>
    <definedName name="GL_Table">Table2[]</definedName>
    <definedName name="LAUSD_Cost_Center">#REF!</definedName>
    <definedName name="Lottery_Attendance_Factor">#REF!</definedName>
    <definedName name="NON_PROP_20_RATE">#REF!</definedName>
    <definedName name="ObjCodeList">#REF!</definedName>
    <definedName name="PROP_20_RATE">#REF!</definedName>
    <definedName name="Salary_Table">[2]!Table1[#Data]</definedName>
    <definedName name="Special_Ed_AB602">#REF!</definedName>
    <definedName name="Special_Ed_Id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E6" i="1"/>
  <c r="L7" i="1"/>
  <c r="L8" i="1"/>
  <c r="L9" i="1"/>
  <c r="L10" i="1"/>
  <c r="L11" i="1"/>
  <c r="L12" i="1"/>
  <c r="L6" i="1"/>
  <c r="K8" i="1"/>
  <c r="Q6" i="1"/>
  <c r="N11" i="1"/>
  <c r="B8" i="1"/>
  <c r="H8" i="1"/>
  <c r="N7" i="1"/>
  <c r="N8" i="1"/>
  <c r="N9" i="1"/>
  <c r="N10" i="1"/>
  <c r="N12" i="1"/>
  <c r="N6" i="1"/>
  <c r="E2" i="1" l="1"/>
  <c r="E1" i="1" s="1"/>
  <c r="N2" i="1"/>
  <c r="N1" i="1" s="1"/>
  <c r="F13" i="4"/>
  <c r="F9" i="4"/>
  <c r="F10" i="4"/>
  <c r="F11" i="4"/>
  <c r="F12" i="4"/>
  <c r="F8" i="4"/>
  <c r="C15" i="4" l="1"/>
  <c r="B6" i="1" l="1"/>
  <c r="Q7" i="1" l="1"/>
  <c r="Q8" i="1"/>
  <c r="Q9" i="1"/>
  <c r="Q10" i="1"/>
  <c r="Q11" i="1"/>
  <c r="Q12" i="1"/>
  <c r="K7" i="1"/>
  <c r="K9" i="1"/>
  <c r="K10" i="1"/>
  <c r="K11" i="1"/>
  <c r="K12" i="1"/>
  <c r="K6" i="1"/>
  <c r="H12" i="1"/>
  <c r="H10" i="1"/>
  <c r="H9" i="1"/>
  <c r="H7" i="1"/>
  <c r="H6" i="1"/>
  <c r="E12" i="1"/>
  <c r="E10" i="1"/>
  <c r="E9" i="1"/>
  <c r="E8" i="1"/>
  <c r="B12" i="1"/>
  <c r="B11" i="1"/>
  <c r="B10" i="1"/>
  <c r="B9" i="1"/>
  <c r="E7" i="1"/>
  <c r="B7" i="1"/>
  <c r="E13" i="1" l="1"/>
  <c r="Q13" i="1"/>
  <c r="K13" i="1"/>
  <c r="E9" i="4"/>
  <c r="G9" i="4"/>
  <c r="H9" i="4"/>
  <c r="E10" i="4"/>
  <c r="G10" i="4"/>
  <c r="H10" i="4"/>
  <c r="E11" i="4"/>
  <c r="G11" i="4"/>
  <c r="H11" i="4"/>
  <c r="E12" i="4"/>
  <c r="G12" i="4"/>
  <c r="H12" i="4"/>
  <c r="E13" i="4"/>
  <c r="G13" i="4"/>
  <c r="H13" i="4"/>
  <c r="H8" i="4"/>
  <c r="G8" i="4"/>
  <c r="E8" i="4"/>
  <c r="D9" i="4"/>
  <c r="D10" i="4"/>
  <c r="D11" i="4"/>
  <c r="D12" i="4"/>
  <c r="D13" i="4"/>
  <c r="D8" i="4"/>
  <c r="I9" i="4" l="1"/>
  <c r="J9" i="4" s="1"/>
  <c r="I13" i="4"/>
  <c r="J13" i="4" s="1"/>
  <c r="I11" i="4"/>
  <c r="J11" i="4" s="1"/>
  <c r="I10" i="4"/>
  <c r="J10" i="4" s="1"/>
  <c r="I12" i="4"/>
  <c r="J12" i="4" s="1"/>
  <c r="I8" i="4"/>
  <c r="J8" i="4" s="1"/>
  <c r="K114" i="2" l="1"/>
  <c r="K106" i="2"/>
  <c r="K97" i="2"/>
  <c r="K94" i="2"/>
  <c r="K93" i="2"/>
  <c r="K89" i="2"/>
  <c r="K86" i="2"/>
  <c r="K85" i="2"/>
  <c r="K81" i="2"/>
  <c r="K80" i="2"/>
  <c r="K79" i="2"/>
  <c r="K78" i="2"/>
  <c r="K100" i="2"/>
  <c r="K77" i="2"/>
  <c r="K71" i="2"/>
  <c r="K67" i="2"/>
  <c r="K63" i="2"/>
  <c r="K62" i="2"/>
  <c r="K54" i="2"/>
  <c r="K51" i="2"/>
  <c r="K50" i="2"/>
  <c r="K49" i="2"/>
  <c r="K43" i="2"/>
  <c r="K41" i="2"/>
  <c r="K40" i="2"/>
  <c r="K39" i="2"/>
  <c r="K36" i="2"/>
  <c r="K32" i="2"/>
  <c r="K31" i="2"/>
  <c r="K30" i="2"/>
  <c r="K23" i="2"/>
  <c r="K20" i="2"/>
  <c r="K17" i="2"/>
  <c r="K16" i="2"/>
  <c r="K9" i="2"/>
  <c r="K7" i="2"/>
  <c r="L124" i="2"/>
  <c r="K120" i="2"/>
  <c r="K117" i="2"/>
  <c r="K116" i="2"/>
  <c r="K113" i="2"/>
  <c r="K112" i="2"/>
  <c r="K111" i="2"/>
  <c r="K110" i="2"/>
  <c r="K109" i="2"/>
  <c r="K108" i="2"/>
  <c r="K107" i="2"/>
  <c r="K105" i="2"/>
  <c r="K104" i="2"/>
  <c r="K103" i="2"/>
  <c r="K99" i="2"/>
  <c r="K98" i="2"/>
  <c r="K96" i="2"/>
  <c r="K95" i="2"/>
  <c r="K92" i="2"/>
  <c r="K91" i="2"/>
  <c r="K90" i="2"/>
  <c r="K88" i="2"/>
  <c r="K87" i="2"/>
  <c r="K84" i="2"/>
  <c r="K83" i="2"/>
  <c r="K82" i="2"/>
  <c r="K76" i="2"/>
  <c r="K75" i="2"/>
  <c r="K74" i="2"/>
  <c r="K73" i="2"/>
  <c r="K72" i="2"/>
  <c r="K69" i="2"/>
  <c r="K68" i="2"/>
  <c r="K66" i="2"/>
  <c r="K65" i="2"/>
  <c r="K64" i="2"/>
  <c r="K61" i="2"/>
  <c r="K60" i="2"/>
  <c r="K59" i="2"/>
  <c r="K58" i="2"/>
  <c r="K53" i="2"/>
  <c r="K52" i="2"/>
  <c r="K48" i="2"/>
  <c r="K47" i="2"/>
  <c r="K46" i="2"/>
  <c r="K45" i="2"/>
  <c r="K44" i="2"/>
  <c r="K42" i="2"/>
  <c r="K38" i="2"/>
  <c r="K37" i="2"/>
  <c r="K29" i="2"/>
  <c r="K27" i="2"/>
  <c r="K26" i="2"/>
  <c r="K25" i="2"/>
  <c r="K19" i="2"/>
  <c r="K13" i="2"/>
  <c r="K3" i="2"/>
  <c r="J3" i="2"/>
  <c r="K2" i="2"/>
  <c r="J2" i="2"/>
  <c r="K10" i="2" l="1"/>
  <c r="K70" i="2"/>
  <c r="K102" i="2"/>
  <c r="K118" i="2" s="1"/>
  <c r="K34" i="2"/>
  <c r="K35" i="2"/>
  <c r="K18" i="2"/>
  <c r="K6" i="2"/>
  <c r="K15" i="2"/>
  <c r="K121" i="2"/>
  <c r="K22" i="2"/>
  <c r="O10" i="2"/>
  <c r="K8" i="2"/>
  <c r="K11" i="2"/>
  <c r="K12" i="2"/>
  <c r="K55" i="2" l="1"/>
  <c r="K56" i="2" s="1"/>
  <c r="K21" i="2"/>
  <c r="K119" i="2"/>
  <c r="K124" i="2"/>
  <c r="M124" i="2" s="1"/>
  <c r="K14" i="2"/>
  <c r="K57" i="2"/>
  <c r="K101" i="2" s="1"/>
  <c r="K122" i="2" l="1"/>
  <c r="B1" i="1" l="1"/>
  <c r="H3" i="1"/>
  <c r="K3" i="1"/>
  <c r="N3" i="1"/>
  <c r="Q3" i="1"/>
  <c r="E3" i="1"/>
  <c r="B3" i="1"/>
  <c r="R12" i="1" l="1"/>
  <c r="R11" i="1"/>
  <c r="R6" i="1"/>
  <c r="R10" i="1"/>
  <c r="R9" i="1"/>
  <c r="R8" i="1"/>
  <c r="R7" i="1"/>
  <c r="O8" i="1"/>
  <c r="O10" i="1"/>
  <c r="O9" i="1"/>
  <c r="O12" i="1"/>
  <c r="O6" i="1"/>
  <c r="C11" i="1"/>
  <c r="C7" i="1"/>
  <c r="C8" i="1"/>
  <c r="C12" i="1"/>
  <c r="C9" i="1"/>
  <c r="C10" i="1"/>
  <c r="F10" i="1"/>
  <c r="F9" i="1"/>
  <c r="F11" i="1"/>
  <c r="F7" i="1"/>
  <c r="F8" i="1"/>
  <c r="F6" i="1"/>
  <c r="F12" i="1"/>
  <c r="H11" i="1"/>
  <c r="H13" i="1" s="1"/>
  <c r="I6" i="1"/>
  <c r="I7" i="1"/>
  <c r="L13" i="1"/>
  <c r="R13" i="1" l="1"/>
  <c r="C13" i="1"/>
  <c r="F13" i="1"/>
  <c r="B20" i="1"/>
  <c r="I8" i="1"/>
  <c r="B22" i="1"/>
  <c r="I10" i="1"/>
  <c r="I11" i="1"/>
  <c r="I12" i="1"/>
  <c r="B24" i="1"/>
  <c r="I9" i="1"/>
  <c r="B21" i="1"/>
  <c r="I13" i="1" l="1"/>
  <c r="O7" i="1"/>
  <c r="B19" i="1"/>
  <c r="B13" i="1"/>
  <c r="B18" i="1"/>
  <c r="O11" i="1"/>
  <c r="B23" i="1"/>
  <c r="N13" i="1"/>
  <c r="O13" i="1" l="1"/>
  <c r="B25" i="1"/>
  <c r="C25" i="1" l="1"/>
  <c r="C20" i="1"/>
  <c r="C19" i="1"/>
  <c r="C22" i="1"/>
  <c r="C18" i="1"/>
  <c r="C21" i="1"/>
  <c r="C24" i="1"/>
  <c r="C23" i="1"/>
</calcChain>
</file>

<file path=xl/sharedStrings.xml><?xml version="1.0" encoding="utf-8"?>
<sst xmlns="http://schemas.openxmlformats.org/spreadsheetml/2006/main" count="1389" uniqueCount="477">
  <si>
    <t>ELOG - Federal Portion - ESSER II (3216)</t>
  </si>
  <si>
    <t>ELOG - Federal Portion - GEER II (3217)</t>
  </si>
  <si>
    <t>ELOG - Federal Portion - ESSER III (3218)</t>
  </si>
  <si>
    <t>ELOG - Federal Portion - ESSER III LLM (3219)</t>
  </si>
  <si>
    <t>ELOG - State Portion</t>
  </si>
  <si>
    <t>ELOG - State Portion - para reservation</t>
  </si>
  <si>
    <t>01 - Extending instructional learning time</t>
  </si>
  <si>
    <t xml:space="preserve">02 - Accelerating progress to close learning gaps through the implementation, expansion, or enhancement of learning supports </t>
  </si>
  <si>
    <t xml:space="preserve">03 - Integrated student supports to address other barriers to learning </t>
  </si>
  <si>
    <t xml:space="preserve">04 - Community learning hubs that provide students with access to technology, high-speed internet, and other academic supports </t>
  </si>
  <si>
    <t xml:space="preserve">05 - Supports for credit deficient students to complete graduation or grade promotion requirements and to increase or improve students’ college eligibility </t>
  </si>
  <si>
    <t xml:space="preserve">06 - Additional academic services for students </t>
  </si>
  <si>
    <t xml:space="preserve">07 - Training for school staff on strategies to engage students and families in addressing students’ social-emotional health and academic needs </t>
  </si>
  <si>
    <t>Total</t>
  </si>
  <si>
    <t>Allocations</t>
  </si>
  <si>
    <t>School Name</t>
  </si>
  <si>
    <t>TOTAL ELOG</t>
  </si>
  <si>
    <t>% TOTAL ELOG</t>
  </si>
  <si>
    <t>Total ELOG Expenses(For Grant Updates)</t>
  </si>
  <si>
    <t>Object</t>
  </si>
  <si>
    <t>Description</t>
  </si>
  <si>
    <t>Allocation Source and/or Calculation</t>
  </si>
  <si>
    <t>Allocation / Calculation Amount</t>
  </si>
  <si>
    <t>Adjustment / Entry Amount</t>
  </si>
  <si>
    <t>Adjustment/Entry notes</t>
  </si>
  <si>
    <t>Earned Amount</t>
  </si>
  <si>
    <t>Received Amount</t>
  </si>
  <si>
    <t>Received Source (GL unless othewise noted)</t>
  </si>
  <si>
    <t>Accrual / (Liability)</t>
  </si>
  <si>
    <t>Per LAUSD Schedule</t>
  </si>
  <si>
    <t>LAUSD Variance</t>
  </si>
  <si>
    <t>5871</t>
  </si>
  <si>
    <t>LCFF revenues x oversight rate</t>
  </si>
  <si>
    <t>MATCH</t>
  </si>
  <si>
    <t>5872</t>
  </si>
  <si>
    <t>OPEB, Active Employees - Class</t>
  </si>
  <si>
    <t>LAUSD Expenditures tab</t>
  </si>
  <si>
    <t>4399</t>
  </si>
  <si>
    <t>General Supplies</t>
  </si>
  <si>
    <t>5511-01</t>
  </si>
  <si>
    <t>Utilities</t>
  </si>
  <si>
    <t>5511-02</t>
  </si>
  <si>
    <t>Rubbish Disposal</t>
  </si>
  <si>
    <t>Tel,Pager,Postage Fees</t>
  </si>
  <si>
    <t>LAUSD Accruals tab</t>
  </si>
  <si>
    <t>Total District / SELPA Expenses</t>
  </si>
  <si>
    <t>8011</t>
  </si>
  <si>
    <t>LCFF tab</t>
  </si>
  <si>
    <t>8012</t>
  </si>
  <si>
    <t>CLOSE</t>
  </si>
  <si>
    <t>8096</t>
  </si>
  <si>
    <t>8019-01</t>
  </si>
  <si>
    <t>LCFF PYA tab</t>
  </si>
  <si>
    <t>adj for portion related to write-offs or incorrect prior yr accruals (if any)</t>
  </si>
  <si>
    <t>8019 GL less EPA entry below</t>
  </si>
  <si>
    <t>8019-02</t>
  </si>
  <si>
    <t>EPA tab</t>
  </si>
  <si>
    <t>EPA portion (if any)</t>
  </si>
  <si>
    <t>8098</t>
  </si>
  <si>
    <t>Total LCFF</t>
  </si>
  <si>
    <t>8181</t>
  </si>
  <si>
    <t>P2 ADA x IDEA Rate</t>
  </si>
  <si>
    <t>8221-1</t>
  </si>
  <si>
    <t>refer to CNIPS claims</t>
  </si>
  <si>
    <t>8221 GL less supplemental entries below</t>
  </si>
  <si>
    <t>8221-2</t>
  </si>
  <si>
    <t>No allocation schedule available</t>
  </si>
  <si>
    <t>8221-3</t>
  </si>
  <si>
    <t>SCA 2021 tab</t>
  </si>
  <si>
    <t>allowable CY expenses not to exceed allocation</t>
  </si>
  <si>
    <t>GL amounts tagged to SCA resource are assumed to be 2023. Any amounts entered above will offset 2023.</t>
  </si>
  <si>
    <t>8221-4</t>
  </si>
  <si>
    <t>SCA 2022 tab</t>
  </si>
  <si>
    <t>8221-5</t>
  </si>
  <si>
    <t>SCA 2023 tab</t>
  </si>
  <si>
    <t>Allocation schedule is by location, not school. 
See linked schdule and enter any amounts in col F.</t>
  </si>
  <si>
    <t>8223-1</t>
  </si>
  <si>
    <t>8223 GL less supplemental entries below</t>
  </si>
  <si>
    <t>8223-2</t>
  </si>
  <si>
    <t>8291</t>
  </si>
  <si>
    <t>Title I tab</t>
  </si>
  <si>
    <t>adj for amounts transferred between years</t>
  </si>
  <si>
    <t>8292</t>
  </si>
  <si>
    <t>Title II tab</t>
  </si>
  <si>
    <t>8294-01</t>
  </si>
  <si>
    <t>Title III tab</t>
  </si>
  <si>
    <t>adj for amounts transferred between years OR amounts due from consortium leads to members</t>
  </si>
  <si>
    <t>8295</t>
  </si>
  <si>
    <t>Title IV - SSAE tab</t>
  </si>
  <si>
    <t>8296</t>
  </si>
  <si>
    <t>Spending this FY, not to exceed the total award</t>
  </si>
  <si>
    <t>8297</t>
  </si>
  <si>
    <t>refer to award letter/forecast; note that first year of grant only covers 10 months</t>
  </si>
  <si>
    <t>8299-01</t>
  </si>
  <si>
    <t>Fed MH tab</t>
  </si>
  <si>
    <t>8299-02</t>
  </si>
  <si>
    <t>CSI 2021 tab</t>
  </si>
  <si>
    <t>CSI earnings are assumed to be FY22/23. Any entries to FY21/22 or FY23/24 will offset this amount</t>
  </si>
  <si>
    <t>8299-03</t>
  </si>
  <si>
    <t>CSI 2022 tab</t>
  </si>
  <si>
    <t>8299-04</t>
  </si>
  <si>
    <t>CSI 2023 tab</t>
  </si>
  <si>
    <t>8299-06</t>
  </si>
  <si>
    <t>ESSER II tab</t>
  </si>
  <si>
    <t>8299-07</t>
  </si>
  <si>
    <t>8299-08</t>
  </si>
  <si>
    <t>ELOG tab</t>
  </si>
  <si>
    <t>The Federal ELOG resources are not enabled in NetSuite. These will not pull from the GL.</t>
  </si>
  <si>
    <t>8299-09</t>
  </si>
  <si>
    <t>Sum of Federal ELOG</t>
  </si>
  <si>
    <t>8299-10</t>
  </si>
  <si>
    <t>CDE Funding Page</t>
  </si>
  <si>
    <t>no Excel schedule available, see link for amounts</t>
  </si>
  <si>
    <t>8299-12</t>
  </si>
  <si>
    <t>ARPHCY tab</t>
  </si>
  <si>
    <t>8299-13</t>
  </si>
  <si>
    <t>ESSER III ASES Round 1</t>
  </si>
  <si>
    <t>GL amounts tagged to this resource assumed to be round 2. Amounts hard-coded to round 1 will offset.</t>
  </si>
  <si>
    <t>8299-14</t>
  </si>
  <si>
    <t>ESSER III ASES Round 2</t>
  </si>
  <si>
    <t>8299-15</t>
  </si>
  <si>
    <t>8299-97</t>
  </si>
  <si>
    <t>8299-98</t>
  </si>
  <si>
    <t>Other Federal 2</t>
  </si>
  <si>
    <t>8299-99</t>
  </si>
  <si>
    <t>Other Federal 3</t>
  </si>
  <si>
    <t>8299 GL less any entries above, reduce to 0 unless using this line for earned revenues</t>
  </si>
  <si>
    <t>Total Federal Revenue</t>
  </si>
  <si>
    <t>8520-01</t>
  </si>
  <si>
    <t>8520 GL less supplmental entries below</t>
  </si>
  <si>
    <t>match</t>
  </si>
  <si>
    <t>8520-02</t>
  </si>
  <si>
    <t>Bkfst StartUp tab</t>
  </si>
  <si>
    <t>allocation schedule is provided, but will not populate automatically as it's by site, not school</t>
  </si>
  <si>
    <t>8520-03</t>
  </si>
  <si>
    <t>KIT 2021 tab</t>
  </si>
  <si>
    <t>8520-04</t>
  </si>
  <si>
    <t>8520-05</t>
  </si>
  <si>
    <t>KIT 2022 tab</t>
  </si>
  <si>
    <t>8520-06</t>
  </si>
  <si>
    <t>SFBP tab</t>
  </si>
  <si>
    <t>8550</t>
  </si>
  <si>
    <t>MBG tab</t>
  </si>
  <si>
    <t>8561</t>
  </si>
  <si>
    <t>Non-Prop 20 Rate x Annual ADA x Lottery Attedance Factor</t>
  </si>
  <si>
    <t>8562</t>
  </si>
  <si>
    <t>Prop 20 Rate x Annual ADA x Lottery Attedance Factor</t>
  </si>
  <si>
    <t>8587</t>
  </si>
  <si>
    <t>8591</t>
  </si>
  <si>
    <t>refer to budget model calculation</t>
  </si>
  <si>
    <t>8592</t>
  </si>
  <si>
    <t>23/24 Princ Apport tab</t>
  </si>
  <si>
    <t>8593</t>
  </si>
  <si>
    <t>ASES tab</t>
  </si>
  <si>
    <t>8594</t>
  </si>
  <si>
    <t>rare</t>
  </si>
  <si>
    <t>8595-21</t>
  </si>
  <si>
    <t>21/22 Princ Apport tab</t>
  </si>
  <si>
    <t>allowable CY expenses not to exceed CY allocation</t>
  </si>
  <si>
    <t>ELOP amounts received on GL are assumed to be FY23/24. Any amounts hard-coded to FY21/22 or 22/23 above will automatically offset 23/24 amount.</t>
  </si>
  <si>
    <t>8595-22</t>
  </si>
  <si>
    <t>22/23 Princ Apport tab</t>
  </si>
  <si>
    <t>8595-23</t>
  </si>
  <si>
    <t>8596-23</t>
  </si>
  <si>
    <t>*make an additional entry to defer $5246 of Prop 28 funds</t>
  </si>
  <si>
    <t>8599-02</t>
  </si>
  <si>
    <t>8599-03</t>
  </si>
  <si>
    <t>CTEIG tab</t>
  </si>
  <si>
    <t>8599-04</t>
  </si>
  <si>
    <t>8599-05</t>
  </si>
  <si>
    <t>8599-06</t>
  </si>
  <si>
    <t>IPI tab</t>
  </si>
  <si>
    <t>8599-07</t>
  </si>
  <si>
    <t>A-G tab</t>
  </si>
  <si>
    <t>8599-08</t>
  </si>
  <si>
    <t>8599-09</t>
  </si>
  <si>
    <t>EEF tab</t>
  </si>
  <si>
    <t>8599-10</t>
  </si>
  <si>
    <t>UPK 21 tab</t>
  </si>
  <si>
    <t>Any amount entered for 2021 will automatically subtract from the 2022 received amount</t>
  </si>
  <si>
    <t>8599-11</t>
  </si>
  <si>
    <t>UPK 22 tab</t>
  </si>
  <si>
    <t>8599-12</t>
  </si>
  <si>
    <t>Ethnic Studies tab</t>
  </si>
  <si>
    <t>8599-13</t>
  </si>
  <si>
    <t>Literacy 2022 tab</t>
  </si>
  <si>
    <t>8599-14</t>
  </si>
  <si>
    <t>Literacy 2023 tab</t>
  </si>
  <si>
    <t>8599-15</t>
  </si>
  <si>
    <t>CCSPlan21 tab</t>
  </si>
  <si>
    <t>8599-16</t>
  </si>
  <si>
    <t>CCSPlan22 tab</t>
  </si>
  <si>
    <t>8599-17</t>
  </si>
  <si>
    <t>CCSImp21 tab</t>
  </si>
  <si>
    <t>8599-18</t>
  </si>
  <si>
    <t>AMIMDBG tab</t>
  </si>
  <si>
    <t>8599-19</t>
  </si>
  <si>
    <t>LREBG tab</t>
  </si>
  <si>
    <t>8599-20</t>
  </si>
  <si>
    <t>AntiBiasEd tab</t>
  </si>
  <si>
    <t>8599-21</t>
  </si>
  <si>
    <t>CCAP tab</t>
  </si>
  <si>
    <t>8599-22</t>
  </si>
  <si>
    <t>8599-23</t>
  </si>
  <si>
    <t>8599-24</t>
  </si>
  <si>
    <t>8599-97</t>
  </si>
  <si>
    <t>Other State 1</t>
  </si>
  <si>
    <t>8599-98</t>
  </si>
  <si>
    <t>Other State 2</t>
  </si>
  <si>
    <t>8599-99</t>
  </si>
  <si>
    <t>Other State 3</t>
  </si>
  <si>
    <t>total 8599 from GL less any amounts entered above, reduce to 0 unless using this line for earned revenues</t>
  </si>
  <si>
    <t>Total State</t>
  </si>
  <si>
    <t>8631</t>
  </si>
  <si>
    <t>GL Import tab</t>
  </si>
  <si>
    <t>adj for any amounts not booked as of 6/30</t>
  </si>
  <si>
    <t>8634</t>
  </si>
  <si>
    <t>8650</t>
  </si>
  <si>
    <t>8660</t>
  </si>
  <si>
    <t>8662</t>
  </si>
  <si>
    <t>8682</t>
  </si>
  <si>
    <t>8689</t>
  </si>
  <si>
    <t>8692</t>
  </si>
  <si>
    <t>8694</t>
  </si>
  <si>
    <t>8695</t>
  </si>
  <si>
    <t>8696</t>
  </si>
  <si>
    <t>8697</t>
  </si>
  <si>
    <t>8698</t>
  </si>
  <si>
    <t>8699-01</t>
  </si>
  <si>
    <t>8699-02</t>
  </si>
  <si>
    <t>8792</t>
  </si>
  <si>
    <t>P2 ADA x AB602 Rate</t>
  </si>
  <si>
    <t>Total Local</t>
  </si>
  <si>
    <t>8999-01</t>
  </si>
  <si>
    <t>manual entry if not LAUSD</t>
  </si>
  <si>
    <t>IDEA PYA portion</t>
  </si>
  <si>
    <t>8999-02</t>
  </si>
  <si>
    <t>AB602 PYA portion</t>
  </si>
  <si>
    <t>8999-03</t>
  </si>
  <si>
    <t>8999 GL less any entries above</t>
  </si>
  <si>
    <t>Total PYA</t>
  </si>
  <si>
    <t>LAUSD Schedule Check Figures</t>
  </si>
  <si>
    <t>District Oversight Fee</t>
  </si>
  <si>
    <t>Special Ed Fair Share</t>
  </si>
  <si>
    <t>LAUSD SpEd tab or P2 ADA x Fair Share Rate</t>
  </si>
  <si>
    <t>Postage &amp; Shipping</t>
  </si>
  <si>
    <t>Local Control Funding Formula - State Aid</t>
  </si>
  <si>
    <t>Education Protection Account</t>
  </si>
  <si>
    <t>In Lieu of Property Taxes</t>
  </si>
  <si>
    <t>Local Control Funding Formula - Prior Year</t>
  </si>
  <si>
    <t>EPA - Prior Year</t>
  </si>
  <si>
    <t>In Lieu of Property Tax PYA</t>
  </si>
  <si>
    <t>LAUSD ILPT PYA tab &amp; LAUSD Accruals tab OR LCFF PYA x -1</t>
  </si>
  <si>
    <t>Federal Special Education (IDEA)</t>
  </si>
  <si>
    <t>Child Nutrition - Federal</t>
  </si>
  <si>
    <t>Child Nutrition - SNP ECR</t>
  </si>
  <si>
    <t>Child Nutrition - Supply Chain Assist 2021</t>
  </si>
  <si>
    <t>Child Nutrition - Supply Chain Assist 2022</t>
  </si>
  <si>
    <t>Child Nutrition - Supply Chain Assist 2023</t>
  </si>
  <si>
    <t>Child Nutrtiton - Supper - Federal</t>
  </si>
  <si>
    <t>Child Nutrtiton - CACFP ECR</t>
  </si>
  <si>
    <t>Title I, A Basic Grants Low-Income</t>
  </si>
  <si>
    <t>Title II, A Teacher Quality</t>
  </si>
  <si>
    <t>Title III, Limited English Proficiency</t>
  </si>
  <si>
    <t>Title IV, SSAE</t>
  </si>
  <si>
    <t>Title IV, PCSGP</t>
  </si>
  <si>
    <t>Facilities Incentive Grant</t>
  </si>
  <si>
    <t>Federal Mental Health</t>
  </si>
  <si>
    <t>CSI 21-22 Allocation</t>
  </si>
  <si>
    <t>CSI 22-23 Allocation</t>
  </si>
  <si>
    <t>CSI 23-24 Allocation</t>
  </si>
  <si>
    <t>ESSER II</t>
  </si>
  <si>
    <t>ESSER III - 80% Base</t>
  </si>
  <si>
    <t>ESSER III tab x 80%</t>
  </si>
  <si>
    <t>ESSER III - 20% LLM Reservation</t>
  </si>
  <si>
    <t>ESSER III tab x 20%</t>
  </si>
  <si>
    <t>ELOG - Federal Portion</t>
  </si>
  <si>
    <t>21st Century Community Learning Centers</t>
  </si>
  <si>
    <t>ARP - Homeless Children and Youth II</t>
  </si>
  <si>
    <t>ASES ESSER III Summer Learning Round 1</t>
  </si>
  <si>
    <t>ASES ESSER III Summer Learning Round 2</t>
  </si>
  <si>
    <t>Bipartisan Safer Communities Act</t>
  </si>
  <si>
    <t>Child Nutrition - State</t>
  </si>
  <si>
    <t>Child Nutrition: Breakfast/Summer Startup/Expansion</t>
  </si>
  <si>
    <t>2021 Kitchen Infrastructure</t>
  </si>
  <si>
    <t>2021 Food Svc Staff Training Funds</t>
  </si>
  <si>
    <t>2022 Kitchen Infrastructure and Training</t>
  </si>
  <si>
    <t>School Food Best Practices</t>
  </si>
  <si>
    <t>Mandate Block Grant</t>
  </si>
  <si>
    <t>Lottery Non-Prop 20</t>
  </si>
  <si>
    <t>Lottery Prop 20</t>
  </si>
  <si>
    <t>State Grant Pass-Through</t>
  </si>
  <si>
    <t>SB740</t>
  </si>
  <si>
    <t>State Mental Health</t>
  </si>
  <si>
    <t>After School Education &amp; Safety</t>
  </si>
  <si>
    <t>Charter School Categorical Block Grant</t>
  </si>
  <si>
    <t>ELOP 21-22 Allocation</t>
  </si>
  <si>
    <t>ELOP 22-23 Allocation</t>
  </si>
  <si>
    <t>ELOP 23-24 Allocation</t>
  </si>
  <si>
    <t>Prop 28 AMS 23-24 Allocation</t>
  </si>
  <si>
    <t>LCFF Equity Multiplier</t>
  </si>
  <si>
    <t>CTEIG</t>
  </si>
  <si>
    <t>In Person Instruction Grant</t>
  </si>
  <si>
    <t>A-G Access/Success Grant</t>
  </si>
  <si>
    <t>A-G Learning Loss Mitigation Grant</t>
  </si>
  <si>
    <t>Educator Effectiveness Funds</t>
  </si>
  <si>
    <t>2021 UPK Planning &amp; Implementation</t>
  </si>
  <si>
    <t>2022 UPK Planning &amp; Implementation</t>
  </si>
  <si>
    <t>Ethnic Studies Block Grant</t>
  </si>
  <si>
    <t>Literacy Coaches &amp; Reading Specialists 2022</t>
  </si>
  <si>
    <t>Literacy Coaches &amp; Reading Specialists 2023</t>
  </si>
  <si>
    <t>CA Community Schools Planning Grant 2021</t>
  </si>
  <si>
    <t>CA Community Schools Planning Grant 2022</t>
  </si>
  <si>
    <t>CA Community Schools Implementation Grant 2021</t>
  </si>
  <si>
    <t>Arts Music &amp; Instructional Materials DBG</t>
  </si>
  <si>
    <t>Learning Recovery EBG</t>
  </si>
  <si>
    <t>AntiBias Education Grant</t>
  </si>
  <si>
    <t>College and Career Access Pathways Grant</t>
  </si>
  <si>
    <t>K-12 Strong Workforce Program</t>
  </si>
  <si>
    <t>Child Development CSPP</t>
  </si>
  <si>
    <t>Learning Communities for School Success</t>
  </si>
  <si>
    <t>Sale of Equipment &amp; Supplies</t>
  </si>
  <si>
    <t>Food Service Sales</t>
  </si>
  <si>
    <t>Leases &amp; Rentals</t>
  </si>
  <si>
    <t>Interest / Dividend Income</t>
  </si>
  <si>
    <t>Net Increase (Decrease) in Fair Value of Investments</t>
  </si>
  <si>
    <t>Child Care &amp; Enrichment Fees</t>
  </si>
  <si>
    <t>All Other Fees &amp; Contracts</t>
  </si>
  <si>
    <t>Grants</t>
  </si>
  <si>
    <t>In Kind Donation</t>
  </si>
  <si>
    <t>Contributions &amp; Events</t>
  </si>
  <si>
    <t>Other Fundraising</t>
  </si>
  <si>
    <t>E-Rate</t>
  </si>
  <si>
    <t>SELPA Grants</t>
  </si>
  <si>
    <t>SMA / LEA Medical Billing</t>
  </si>
  <si>
    <t>All Other Local Revenue</t>
  </si>
  <si>
    <t>Transfers of Apportionments - Special Ed</t>
  </si>
  <si>
    <t>Special Ed - IDEA PYA</t>
  </si>
  <si>
    <t>Transfers of Apportionments - Special Ed PYA</t>
  </si>
  <si>
    <t>PYA - Other</t>
  </si>
  <si>
    <t>FY23-24 Accrual Info</t>
  </si>
  <si>
    <t>ID+Object</t>
  </si>
  <si>
    <t>Employee ID</t>
  </si>
  <si>
    <t>Management Code</t>
  </si>
  <si>
    <t>ID Code</t>
  </si>
  <si>
    <t>Percentage</t>
  </si>
  <si>
    <t>Resource Code</t>
  </si>
  <si>
    <t>Object Code</t>
  </si>
  <si>
    <t>Amount</t>
  </si>
  <si>
    <t xml:space="preserve"> Name</t>
  </si>
  <si>
    <t xml:space="preserve"> Check Date</t>
  </si>
  <si>
    <t>Month</t>
  </si>
  <si>
    <t>Benefits</t>
  </si>
  <si>
    <t>Amount2</t>
  </si>
  <si>
    <t>Notes</t>
  </si>
  <si>
    <t>Resource Code3</t>
  </si>
  <si>
    <t>LLMF Category</t>
  </si>
  <si>
    <t>CRF Category</t>
  </si>
  <si>
    <t>ESSER Category</t>
  </si>
  <si>
    <t>ESSER III - 3214 Category</t>
  </si>
  <si>
    <t>ELOG Category</t>
  </si>
  <si>
    <t>FY</t>
  </si>
  <si>
    <t>ELOG - State (Paraprofessionals)  - 7426</t>
  </si>
  <si>
    <t>ELOG - ESSER II State Set Aside - 3216</t>
  </si>
  <si>
    <t>ELOG - State - 7425</t>
  </si>
  <si>
    <t>Funding Source</t>
  </si>
  <si>
    <t>Spending Timeline</t>
  </si>
  <si>
    <t>Allocation</t>
  </si>
  <si>
    <t>Spent in 19-20</t>
  </si>
  <si>
    <t>Spent in 20-21</t>
  </si>
  <si>
    <t>Spent in 21-22</t>
  </si>
  <si>
    <t>Spent in 22-23</t>
  </si>
  <si>
    <t>Spent in 23-24</t>
  </si>
  <si>
    <t>Total Spent (A)</t>
  </si>
  <si>
    <t>Balance</t>
  </si>
  <si>
    <t>School</t>
  </si>
  <si>
    <t>Reporting Link</t>
  </si>
  <si>
    <t>https://www3.cde.ca.gov/caresactreporting/</t>
  </si>
  <si>
    <t>Charter #</t>
  </si>
  <si>
    <t>Currently Required Grant Reports</t>
  </si>
  <si>
    <t>FY End:</t>
  </si>
  <si>
    <t>03/13/20 - 09/30/23</t>
  </si>
  <si>
    <t>03/13/20 - 09/30/24</t>
  </si>
  <si>
    <t>07/01/20 - 09/30/24</t>
  </si>
  <si>
    <t/>
  </si>
  <si>
    <t>Alma Fuerte Public School</t>
  </si>
  <si>
    <t>1859</t>
  </si>
  <si>
    <t>A02H2111</t>
  </si>
  <si>
    <t>A02H</t>
  </si>
  <si>
    <t>AFPS</t>
  </si>
  <si>
    <t>000</t>
  </si>
  <si>
    <t>ELO Grant - 3218</t>
  </si>
  <si>
    <t>CHEN, JACK</t>
  </si>
  <si>
    <t>A00H1175</t>
  </si>
  <si>
    <t>A00H</t>
  </si>
  <si>
    <t>A00T1175</t>
  </si>
  <si>
    <t>A00T</t>
  </si>
  <si>
    <t>A0101175</t>
  </si>
  <si>
    <t>A010</t>
  </si>
  <si>
    <t>A0151175</t>
  </si>
  <si>
    <t>A015</t>
  </si>
  <si>
    <t>A00E</t>
  </si>
  <si>
    <t>A00S</t>
  </si>
  <si>
    <t>A00U</t>
  </si>
  <si>
    <t>A01G</t>
  </si>
  <si>
    <t>A01I</t>
  </si>
  <si>
    <t>A01J</t>
  </si>
  <si>
    <t>A01K</t>
  </si>
  <si>
    <t>YOUN, GRANT</t>
  </si>
  <si>
    <t>HENSLEY, AMANDA</t>
  </si>
  <si>
    <t>VIVIRITO, ADRIANE</t>
  </si>
  <si>
    <t>HAMMOND, DANIELLE</t>
  </si>
  <si>
    <t>PACHECO-RAMIREZ, NOEMI</t>
  </si>
  <si>
    <t>WILLIAMS, KAMERON</t>
  </si>
  <si>
    <t>TAWFIEK, EVA</t>
  </si>
  <si>
    <t>RICHARDSON, ALONZO</t>
  </si>
  <si>
    <t>LEE, MICHAEL</t>
  </si>
  <si>
    <t>DERENZO, MARIA</t>
  </si>
  <si>
    <t>BARRIOS, MONTSERRAT</t>
  </si>
  <si>
    <t>Management</t>
  </si>
  <si>
    <t>Obj Code</t>
  </si>
  <si>
    <t>Object Title</t>
  </si>
  <si>
    <t>Document Date</t>
  </si>
  <si>
    <t>Accounting Period</t>
  </si>
  <si>
    <t>Type</t>
  </si>
  <si>
    <t>Document Number</t>
  </si>
  <si>
    <t>Vendor Name</t>
  </si>
  <si>
    <t>Name (JES)</t>
  </si>
  <si>
    <t>Line Description</t>
  </si>
  <si>
    <t>Resource/Grant</t>
  </si>
  <si>
    <t>ID</t>
  </si>
  <si>
    <t>Debit</t>
  </si>
  <si>
    <t>Credit</t>
  </si>
  <si>
    <t>Comment</t>
  </si>
  <si>
    <t>Actual Amount</t>
  </si>
  <si>
    <t>5849</t>
  </si>
  <si>
    <t>Other Student Instructional Services</t>
  </si>
  <si>
    <t>Bill</t>
  </si>
  <si>
    <t>2807</t>
  </si>
  <si>
    <t>ART TREK INC</t>
  </si>
  <si>
    <t>SITE INSTRUCTION SUPPLY FEE</t>
  </si>
  <si>
    <t>UNRESTRICTED</t>
  </si>
  <si>
    <t>GENERAL</t>
  </si>
  <si>
    <t>2834</t>
  </si>
  <si>
    <t>AUG AND SEPT ART CLASSES</t>
  </si>
  <si>
    <t>2839</t>
  </si>
  <si>
    <t>10/21 - ART CLASSES</t>
  </si>
  <si>
    <t>111112021</t>
  </si>
  <si>
    <t>Harmony Project</t>
  </si>
  <si>
    <t>FALL MUSIC CLASSES</t>
  </si>
  <si>
    <t>2857</t>
  </si>
  <si>
    <t>11/21 - ARTTREK CLASSES</t>
  </si>
  <si>
    <t>2874</t>
  </si>
  <si>
    <t>12/21 - ART CLASSES</t>
  </si>
  <si>
    <t>2</t>
  </si>
  <si>
    <t>Krystal Pou</t>
  </si>
  <si>
    <t>K-6TH GRADE DANCE CLASSES</t>
  </si>
  <si>
    <t>2899</t>
  </si>
  <si>
    <t>01/22 - ART CLASSES</t>
  </si>
  <si>
    <t>2920</t>
  </si>
  <si>
    <t>02/22 - ART CLASSES</t>
  </si>
  <si>
    <t>1033122</t>
  </si>
  <si>
    <t>SPRING 2022 MUSIC ELECTIVE</t>
  </si>
  <si>
    <t>2944</t>
  </si>
  <si>
    <t>03/22 - ART TREK CLASSES</t>
  </si>
  <si>
    <t>2969</t>
  </si>
  <si>
    <t>03/22 - ART CLASSES</t>
  </si>
  <si>
    <t>2989</t>
  </si>
  <si>
    <t>05/22 - ART ELECTIVE CLASSES</t>
  </si>
  <si>
    <t>A01L2111</t>
  </si>
  <si>
    <t>A01L</t>
  </si>
  <si>
    <t>ELO Grant - 3217</t>
  </si>
  <si>
    <t>GUILLEN, JOSUE</t>
  </si>
  <si>
    <t>A01Y2111</t>
  </si>
  <si>
    <t>A01Y</t>
  </si>
  <si>
    <t>SWEET, LISA</t>
  </si>
  <si>
    <t>Other Federal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</si>
</sst>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quot;$&quot;#,##0.00;\(&quot;$&quot;#,##0.00\)"/>
  </numFmts>
  <fonts count="28" x14ac:knownFonts="1">
    <font>
      <sz val="11"/>
      <color theme="1"/>
      <name val="Aptos Narrow"/>
      <family val="2"/>
      <scheme val="minor"/>
    </font>
    <font>
      <sz val="11"/>
      <color theme="1"/>
      <name val="Aptos Narrow"/>
      <family val="2"/>
      <scheme val="minor"/>
    </font>
    <font>
      <sz val="11"/>
      <color rgb="FF3F3F76"/>
      <name val="Aptos Narrow"/>
      <family val="2"/>
      <scheme val="minor"/>
    </font>
    <font>
      <b/>
      <sz val="11"/>
      <color theme="1"/>
      <name val="Aptos Narrow"/>
      <family val="2"/>
      <scheme val="minor"/>
    </font>
    <font>
      <b/>
      <sz val="12"/>
      <color rgb="FF000000"/>
      <name val="Arial"/>
      <family val="2"/>
    </font>
    <font>
      <u/>
      <sz val="11"/>
      <color theme="10"/>
      <name val="Aptos Narrow"/>
      <family val="2"/>
      <scheme val="minor"/>
    </font>
    <font>
      <b/>
      <sz val="14"/>
      <color theme="1"/>
      <name val="Aptos Narrow"/>
      <family val="2"/>
      <scheme val="minor"/>
    </font>
    <font>
      <b/>
      <sz val="11"/>
      <color theme="0"/>
      <name val="Calibri"/>
      <family val="2"/>
    </font>
    <font>
      <sz val="11"/>
      <color theme="1"/>
      <name val="Calibri"/>
      <family val="2"/>
    </font>
    <font>
      <sz val="11"/>
      <name val="Aptos Narrow"/>
      <family val="2"/>
      <scheme val="minor"/>
    </font>
    <font>
      <b/>
      <sz val="11"/>
      <color theme="1"/>
      <name val="Calibri"/>
      <family val="2"/>
    </font>
    <font>
      <b/>
      <sz val="14"/>
      <color theme="1"/>
      <name val="Tahoma"/>
      <family val="2"/>
    </font>
    <font>
      <sz val="14"/>
      <color theme="1"/>
      <name val="Aptos Narrow"/>
      <family val="2"/>
      <scheme val="minor"/>
    </font>
    <font>
      <sz val="18"/>
      <color theme="1"/>
      <name val="Aptos Narrow"/>
      <family val="2"/>
      <scheme val="minor"/>
    </font>
    <font>
      <b/>
      <sz val="26"/>
      <color theme="1"/>
      <name val="Aptos Narrow"/>
      <family val="2"/>
      <scheme val="minor"/>
    </font>
    <font>
      <b/>
      <sz val="11"/>
      <color theme="0"/>
      <name val="Aptos Narrow"/>
      <family val="2"/>
      <scheme val="minor"/>
    </font>
    <font>
      <sz val="8"/>
      <color theme="1"/>
      <name val="Tahoma"/>
      <family val="2"/>
    </font>
    <font>
      <b/>
      <u/>
      <sz val="8"/>
      <color theme="0"/>
      <name val="Tahoma"/>
      <family val="2"/>
    </font>
    <font>
      <sz val="10"/>
      <name val="Arial"/>
      <family val="2"/>
    </font>
    <font>
      <sz val="8"/>
      <color indexed="63"/>
      <name val="Tahoma"/>
      <family val="2"/>
    </font>
    <font>
      <sz val="8"/>
      <color theme="1"/>
      <name val="Arial"/>
      <family val="2"/>
    </font>
    <font>
      <b/>
      <sz val="8"/>
      <color theme="1"/>
      <name val="Tahoma"/>
      <family val="2"/>
    </font>
    <font>
      <b/>
      <sz val="8"/>
      <color theme="1"/>
      <name val="Tahoma"/>
      <family val="2"/>
    </font>
    <font>
      <sz val="8"/>
      <color theme="1"/>
      <name val="Tahoma"/>
      <family val="2"/>
    </font>
    <font>
      <sz val="8"/>
      <color indexed="63"/>
      <name val="Tahoma"/>
      <family val="2"/>
    </font>
    <font>
      <sz val="8"/>
      <color theme="1"/>
      <name val="Arial"/>
      <family val="2"/>
    </font>
    <font>
      <i/>
      <sz val="8"/>
      <color theme="2" tint="-0.499984740745262"/>
      <name val="Aptos Narrow"/>
      <family val="2"/>
      <scheme val="minor"/>
    </font>
    <font>
      <b/>
      <sz val="8"/>
      <color theme="0"/>
      <name val="Tahoma"/>
      <family val="2"/>
    </font>
  </fonts>
  <fills count="12">
    <fill>
      <patternFill patternType="none"/>
    </fill>
    <fill>
      <patternFill patternType="gray125"/>
    </fill>
    <fill>
      <patternFill patternType="solid">
        <fgColor rgb="FFFFCC99"/>
      </patternFill>
    </fill>
    <fill>
      <patternFill patternType="solid">
        <fgColor rgb="FF0070C0"/>
        <bgColor indexed="64"/>
      </patternFill>
    </fill>
    <fill>
      <patternFill patternType="solid">
        <fgColor rgb="FF92D050"/>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FFC000"/>
        <bgColor indexed="64"/>
      </patternFill>
    </fill>
    <fill>
      <patternFill patternType="solid">
        <fgColor theme="5"/>
        <bgColor indexed="64"/>
      </patternFill>
    </fill>
    <fill>
      <patternFill patternType="solid">
        <fgColor rgb="FFFFFF00"/>
        <bgColor indexed="64"/>
      </patternFill>
    </fill>
    <fill>
      <patternFill patternType="solid">
        <fgColor theme="4"/>
        <bgColor theme="4"/>
      </patternFill>
    </fill>
  </fills>
  <borders count="29">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rgb="FF7F7F7F"/>
      </left>
      <right style="thin">
        <color rgb="FF7F7F7F"/>
      </right>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thin">
        <color rgb="FF7F7F7F"/>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thin">
        <color rgb="FF7F7F7F"/>
      </right>
      <top style="medium">
        <color indexed="64"/>
      </top>
      <bottom style="medium">
        <color indexed="64"/>
      </bottom>
      <diagonal/>
    </border>
    <border>
      <left style="thin">
        <color rgb="FF7F7F7F"/>
      </left>
      <right style="thin">
        <color rgb="FF7F7F7F"/>
      </right>
      <top style="medium">
        <color indexed="64"/>
      </top>
      <bottom style="medium">
        <color indexed="64"/>
      </bottom>
      <diagonal/>
    </border>
    <border>
      <left style="thin">
        <color rgb="FF7F7F7F"/>
      </left>
      <right style="thin">
        <color rgb="FF7F7F7F"/>
      </right>
      <top/>
      <bottom style="thin">
        <color rgb="FF7F7F7F"/>
      </bottom>
      <diagonal/>
    </border>
    <border>
      <left style="thin">
        <color rgb="FF7F7F7F"/>
      </left>
      <right/>
      <top style="medium">
        <color indexed="64"/>
      </top>
      <bottom/>
      <diagonal/>
    </border>
    <border>
      <left style="thin">
        <color rgb="FF7F7F7F"/>
      </left>
      <right/>
      <top/>
      <bottom style="medium">
        <color indexed="64"/>
      </bottom>
      <diagonal/>
    </border>
    <border>
      <left/>
      <right/>
      <top/>
      <bottom style="thin">
        <color auto="1"/>
      </bottom>
      <diagonal/>
    </border>
    <border>
      <left style="thin">
        <color rgb="FF7F7F7F"/>
      </left>
      <right style="thin">
        <color rgb="FF7F7F7F"/>
      </right>
      <top style="thin">
        <color indexed="64"/>
      </top>
      <bottom style="medium">
        <color indexed="64"/>
      </bottom>
      <diagonal/>
    </border>
    <border>
      <left style="thin">
        <color rgb="FF7F7F7F"/>
      </left>
      <right/>
      <top/>
      <bottom/>
      <diagonal/>
    </border>
    <border>
      <left style="thin">
        <color rgb="FF7F7F7F"/>
      </left>
      <right style="thin">
        <color rgb="FF7F7F7F"/>
      </right>
      <top/>
      <bottom/>
      <diagonal/>
    </border>
    <border>
      <left/>
      <right style="thin">
        <color rgb="FF7F7F7F"/>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style="thin">
        <color theme="4" tint="0.39997558519241921"/>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2" borderId="1" applyNumberFormat="0" applyAlignment="0" applyProtection="0"/>
    <xf numFmtId="0" fontId="5" fillId="0" borderId="0" applyNumberFormat="0" applyFill="0" applyBorder="0" applyAlignment="0" applyProtection="0"/>
    <xf numFmtId="0" fontId="18" fillId="0" borderId="0"/>
  </cellStyleXfs>
  <cellXfs count="199">
    <xf numFmtId="0" fontId="0" fillId="0" borderId="0" xfId="0"/>
    <xf numFmtId="0" fontId="3" fillId="0" borderId="0" xfId="0" applyFont="1"/>
    <xf numFmtId="0" fontId="0" fillId="0" borderId="2" xfId="0" applyBorder="1"/>
    <xf numFmtId="0" fontId="4" fillId="0" borderId="2" xfId="0" applyFont="1" applyBorder="1"/>
    <xf numFmtId="9" fontId="0" fillId="0" borderId="2" xfId="3" applyFont="1" applyBorder="1"/>
    <xf numFmtId="49" fontId="6" fillId="0" borderId="0" xfId="0" applyNumberFormat="1" applyFont="1"/>
    <xf numFmtId="43" fontId="0" fillId="0" borderId="0" xfId="1" applyFont="1"/>
    <xf numFmtId="0" fontId="0" fillId="0" borderId="0" xfId="0" applyAlignment="1">
      <alignment horizontal="right"/>
    </xf>
    <xf numFmtId="14" fontId="0" fillId="0" borderId="0" xfId="0" applyNumberFormat="1"/>
    <xf numFmtId="0" fontId="0" fillId="0" borderId="0" xfId="0" applyAlignment="1">
      <alignment horizontal="right" wrapText="1"/>
    </xf>
    <xf numFmtId="43" fontId="0" fillId="0" borderId="0" xfId="1" applyFont="1" applyAlignment="1">
      <alignment horizontal="right" wrapText="1"/>
    </xf>
    <xf numFmtId="0" fontId="6" fillId="0" borderId="0" xfId="0" applyFont="1"/>
    <xf numFmtId="43" fontId="0" fillId="0" borderId="0" xfId="0" applyNumberFormat="1"/>
    <xf numFmtId="0" fontId="7" fillId="3" borderId="0" xfId="0" applyFont="1" applyFill="1" applyAlignment="1">
      <alignment horizontal="left" vertical="top"/>
    </xf>
    <xf numFmtId="0" fontId="7" fillId="3" borderId="0" xfId="0" applyFont="1" applyFill="1" applyAlignment="1">
      <alignment horizontal="left" vertical="top" wrapText="1"/>
    </xf>
    <xf numFmtId="0" fontId="7" fillId="3" borderId="0" xfId="0" applyFont="1" applyFill="1" applyAlignment="1">
      <alignment horizontal="right" vertical="top" wrapText="1"/>
    </xf>
    <xf numFmtId="0" fontId="8" fillId="0" borderId="3" xfId="0" applyFont="1" applyBorder="1"/>
    <xf numFmtId="0" fontId="8" fillId="0" borderId="3" xfId="0" applyFont="1" applyBorder="1" applyAlignment="1">
      <alignment wrapText="1"/>
    </xf>
    <xf numFmtId="43" fontId="8" fillId="0" borderId="3" xfId="1" applyFont="1" applyFill="1" applyBorder="1" applyAlignment="1"/>
    <xf numFmtId="43" fontId="8" fillId="0" borderId="3" xfId="0" applyNumberFormat="1" applyFont="1" applyBorder="1"/>
    <xf numFmtId="43" fontId="8" fillId="0" borderId="3" xfId="1" applyFont="1" applyBorder="1" applyAlignment="1"/>
    <xf numFmtId="43" fontId="0" fillId="0" borderId="3" xfId="1" applyFont="1" applyFill="1" applyBorder="1" applyAlignment="1"/>
    <xf numFmtId="0" fontId="5" fillId="0" borderId="3" xfId="5" applyFill="1" applyBorder="1" applyAlignment="1">
      <alignment wrapText="1"/>
    </xf>
    <xf numFmtId="0" fontId="2" fillId="2" borderId="5" xfId="4" quotePrefix="1" applyNumberFormat="1" applyBorder="1" applyAlignment="1">
      <alignment horizontal="left"/>
    </xf>
    <xf numFmtId="43" fontId="2" fillId="2" borderId="4" xfId="4" applyNumberFormat="1" applyBorder="1" applyAlignment="1"/>
    <xf numFmtId="43" fontId="0" fillId="0" borderId="3" xfId="0" applyNumberFormat="1" applyBorder="1"/>
    <xf numFmtId="0" fontId="2" fillId="2" borderId="5" xfId="4" quotePrefix="1" applyNumberFormat="1" applyBorder="1" applyAlignment="1"/>
    <xf numFmtId="0" fontId="2" fillId="2" borderId="6" xfId="4" quotePrefix="1" applyNumberFormat="1" applyBorder="1" applyAlignment="1"/>
    <xf numFmtId="0" fontId="8" fillId="0" borderId="7" xfId="0" applyFont="1" applyBorder="1" applyAlignment="1">
      <alignment wrapText="1"/>
    </xf>
    <xf numFmtId="43" fontId="8" fillId="0" borderId="7" xfId="1" applyFont="1" applyFill="1" applyBorder="1" applyAlignment="1"/>
    <xf numFmtId="43" fontId="2" fillId="2" borderId="6" xfId="4" applyNumberFormat="1" applyBorder="1" applyAlignment="1"/>
    <xf numFmtId="43" fontId="8" fillId="0" borderId="7" xfId="0" applyNumberFormat="1" applyFont="1" applyBorder="1"/>
    <xf numFmtId="43" fontId="0" fillId="0" borderId="7" xfId="0" applyNumberFormat="1" applyBorder="1"/>
    <xf numFmtId="43" fontId="0" fillId="0" borderId="7" xfId="1" applyFont="1" applyFill="1" applyBorder="1" applyAlignment="1"/>
    <xf numFmtId="0" fontId="2" fillId="2" borderId="4" xfId="4" quotePrefix="1" applyNumberFormat="1" applyBorder="1" applyAlignment="1"/>
    <xf numFmtId="0" fontId="5" fillId="0" borderId="8" xfId="5" applyFill="1" applyBorder="1" applyAlignment="1">
      <alignment wrapText="1"/>
    </xf>
    <xf numFmtId="43" fontId="8" fillId="0" borderId="9" xfId="0" applyNumberFormat="1" applyFont="1" applyBorder="1"/>
    <xf numFmtId="0" fontId="0" fillId="5" borderId="3" xfId="0" applyFill="1" applyBorder="1"/>
    <xf numFmtId="0" fontId="3" fillId="5" borderId="3" xfId="0" applyFont="1" applyFill="1" applyBorder="1" applyAlignment="1">
      <alignment wrapText="1"/>
    </xf>
    <xf numFmtId="0" fontId="0" fillId="5" borderId="3" xfId="0" applyFill="1" applyBorder="1" applyAlignment="1">
      <alignment wrapText="1"/>
    </xf>
    <xf numFmtId="43" fontId="0" fillId="5" borderId="3" xfId="1" applyFont="1" applyFill="1" applyBorder="1" applyAlignment="1"/>
    <xf numFmtId="43" fontId="10" fillId="5" borderId="3" xfId="0" applyNumberFormat="1" applyFont="1" applyFill="1" applyBorder="1"/>
    <xf numFmtId="0" fontId="8" fillId="0" borderId="7" xfId="0" quotePrefix="1" applyFont="1" applyBorder="1"/>
    <xf numFmtId="0" fontId="8" fillId="0" borderId="8" xfId="0" applyFont="1" applyBorder="1" applyAlignment="1">
      <alignment wrapText="1"/>
    </xf>
    <xf numFmtId="43" fontId="8" fillId="0" borderId="8" xfId="1" applyFont="1" applyFill="1" applyBorder="1" applyAlignment="1"/>
    <xf numFmtId="43" fontId="8" fillId="0" borderId="7" xfId="1" applyFont="1" applyBorder="1" applyAlignment="1"/>
    <xf numFmtId="0" fontId="0" fillId="6" borderId="7" xfId="0" applyFill="1" applyBorder="1"/>
    <xf numFmtId="0" fontId="8" fillId="0" borderId="8" xfId="0" applyFont="1" applyBorder="1"/>
    <xf numFmtId="43" fontId="8" fillId="0" borderId="8" xfId="0" applyNumberFormat="1" applyFont="1" applyBorder="1"/>
    <xf numFmtId="43" fontId="8" fillId="0" borderId="8" xfId="1" applyFont="1" applyBorder="1" applyAlignment="1"/>
    <xf numFmtId="0" fontId="0" fillId="6" borderId="8" xfId="0" applyFill="1" applyBorder="1"/>
    <xf numFmtId="0" fontId="8" fillId="0" borderId="0" xfId="0" applyFont="1"/>
    <xf numFmtId="0" fontId="8" fillId="0" borderId="0" xfId="0" applyFont="1" applyAlignment="1">
      <alignment wrapText="1"/>
    </xf>
    <xf numFmtId="0" fontId="5" fillId="0" borderId="0" xfId="5" applyFill="1" applyAlignment="1">
      <alignment wrapText="1"/>
    </xf>
    <xf numFmtId="43" fontId="8" fillId="0" borderId="0" xfId="1" applyFont="1" applyFill="1" applyAlignment="1"/>
    <xf numFmtId="43" fontId="2" fillId="2" borderId="11" xfId="4" applyNumberFormat="1" applyBorder="1" applyAlignment="1"/>
    <xf numFmtId="43" fontId="8" fillId="0" borderId="0" xfId="0" applyNumberFormat="1" applyFont="1"/>
    <xf numFmtId="43" fontId="8" fillId="0" borderId="0" xfId="1" applyFont="1" applyAlignment="1"/>
    <xf numFmtId="0" fontId="0" fillId="6" borderId="0" xfId="0" applyFill="1"/>
    <xf numFmtId="43" fontId="2" fillId="2" borderId="5" xfId="4" applyNumberFormat="1" applyBorder="1" applyAlignment="1"/>
    <xf numFmtId="0" fontId="0" fillId="6" borderId="3" xfId="0" applyFill="1" applyBorder="1"/>
    <xf numFmtId="0" fontId="8" fillId="5" borderId="3" xfId="0" applyFont="1" applyFill="1" applyBorder="1"/>
    <xf numFmtId="0" fontId="10" fillId="5" borderId="3" xfId="0" applyFont="1" applyFill="1" applyBorder="1" applyAlignment="1">
      <alignment horizontal="left" wrapText="1"/>
    </xf>
    <xf numFmtId="0" fontId="8" fillId="5" borderId="3" xfId="0" applyFont="1" applyFill="1" applyBorder="1" applyAlignment="1">
      <alignment wrapText="1"/>
    </xf>
    <xf numFmtId="43" fontId="8" fillId="5" borderId="3" xfId="1" applyFont="1" applyFill="1" applyBorder="1" applyAlignment="1"/>
    <xf numFmtId="43" fontId="10" fillId="5" borderId="3" xfId="1" applyFont="1" applyFill="1" applyBorder="1" applyAlignment="1"/>
    <xf numFmtId="43" fontId="10" fillId="5" borderId="3" xfId="1" applyFont="1" applyFill="1" applyBorder="1" applyAlignment="1">
      <alignment wrapText="1"/>
    </xf>
    <xf numFmtId="0" fontId="9" fillId="0" borderId="8" xfId="0" applyFont="1" applyBorder="1"/>
    <xf numFmtId="0" fontId="0" fillId="6" borderId="0" xfId="0" applyFill="1" applyAlignment="1">
      <alignment wrapText="1"/>
    </xf>
    <xf numFmtId="43" fontId="8" fillId="6" borderId="0" xfId="1" applyFont="1" applyFill="1" applyAlignment="1"/>
    <xf numFmtId="43" fontId="2" fillId="2" borderId="1" xfId="4" applyNumberFormat="1" applyAlignment="1"/>
    <xf numFmtId="0" fontId="5" fillId="0" borderId="0" xfId="5" applyFill="1" applyBorder="1" applyAlignment="1">
      <alignment wrapText="1"/>
    </xf>
    <xf numFmtId="43" fontId="0" fillId="0" borderId="0" xfId="1" applyFont="1" applyFill="1" applyBorder="1" applyAlignment="1"/>
    <xf numFmtId="43" fontId="8" fillId="0" borderId="0" xfId="1" applyFont="1" applyFill="1" applyBorder="1" applyAlignment="1"/>
    <xf numFmtId="0" fontId="0" fillId="0" borderId="3" xfId="0" applyBorder="1"/>
    <xf numFmtId="43" fontId="0" fillId="6" borderId="3" xfId="1" applyFont="1" applyFill="1" applyBorder="1" applyAlignment="1"/>
    <xf numFmtId="43" fontId="0" fillId="6" borderId="0" xfId="1" applyFont="1" applyFill="1" applyAlignment="1"/>
    <xf numFmtId="43" fontId="8" fillId="0" borderId="14" xfId="1" applyFont="1" applyBorder="1" applyAlignment="1"/>
    <xf numFmtId="0" fontId="8" fillId="0" borderId="3" xfId="0" quotePrefix="1" applyFont="1" applyBorder="1"/>
    <xf numFmtId="0" fontId="8" fillId="6" borderId="3" xfId="0" applyFont="1" applyFill="1" applyBorder="1" applyAlignment="1">
      <alignment wrapText="1"/>
    </xf>
    <xf numFmtId="43" fontId="8" fillId="6" borderId="3" xfId="1" applyFont="1" applyFill="1" applyBorder="1" applyAlignment="1"/>
    <xf numFmtId="43" fontId="2" fillId="2" borderId="15" xfId="4" applyNumberFormat="1" applyBorder="1" applyAlignment="1"/>
    <xf numFmtId="43" fontId="2" fillId="2" borderId="10" xfId="4" applyNumberFormat="1" applyBorder="1" applyAlignment="1"/>
    <xf numFmtId="0" fontId="0" fillId="0" borderId="0" xfId="0" applyAlignment="1">
      <alignment wrapText="1"/>
    </xf>
    <xf numFmtId="0" fontId="5" fillId="0" borderId="0" xfId="5" applyAlignment="1">
      <alignment wrapText="1"/>
    </xf>
    <xf numFmtId="43" fontId="2" fillId="6" borderId="1" xfId="4" applyNumberFormat="1" applyFill="1" applyAlignment="1"/>
    <xf numFmtId="0" fontId="5" fillId="0" borderId="0" xfId="5"/>
    <xf numFmtId="0" fontId="2" fillId="2" borderId="1" xfId="4" applyNumberFormat="1" applyAlignment="1">
      <alignment wrapText="1"/>
    </xf>
    <xf numFmtId="0" fontId="2" fillId="2" borderId="5" xfId="4" applyNumberFormat="1" applyBorder="1" applyAlignment="1">
      <alignment wrapText="1"/>
    </xf>
    <xf numFmtId="0" fontId="0" fillId="6" borderId="3" xfId="0" applyFill="1" applyBorder="1" applyAlignment="1">
      <alignment wrapText="1"/>
    </xf>
    <xf numFmtId="0" fontId="0" fillId="0" borderId="3" xfId="0" applyBorder="1" applyAlignment="1">
      <alignment wrapText="1"/>
    </xf>
    <xf numFmtId="0" fontId="0" fillId="0" borderId="0" xfId="0" quotePrefix="1"/>
    <xf numFmtId="43" fontId="2" fillId="2" borderId="17" xfId="4" applyNumberFormat="1" applyBorder="1" applyAlignment="1"/>
    <xf numFmtId="43" fontId="8" fillId="7" borderId="3" xfId="1" applyFont="1" applyFill="1" applyBorder="1" applyAlignment="1"/>
    <xf numFmtId="43" fontId="8" fillId="0" borderId="18" xfId="1" applyFont="1" applyFill="1" applyBorder="1" applyAlignment="1"/>
    <xf numFmtId="43" fontId="0" fillId="0" borderId="18" xfId="1" applyFont="1" applyFill="1" applyBorder="1" applyAlignment="1"/>
    <xf numFmtId="43" fontId="0" fillId="0" borderId="0" xfId="1" applyFont="1" applyFill="1" applyAlignment="1"/>
    <xf numFmtId="0" fontId="0" fillId="0" borderId="8" xfId="0" quotePrefix="1" applyBorder="1" applyAlignment="1">
      <alignment horizontal="left"/>
    </xf>
    <xf numFmtId="0" fontId="0" fillId="0" borderId="8" xfId="0" applyBorder="1" applyAlignment="1">
      <alignment wrapText="1"/>
    </xf>
    <xf numFmtId="0" fontId="5" fillId="0" borderId="0" xfId="5" quotePrefix="1" applyAlignment="1">
      <alignment wrapText="1"/>
    </xf>
    <xf numFmtId="0" fontId="5" fillId="0" borderId="0" xfId="5" quotePrefix="1"/>
    <xf numFmtId="43" fontId="10" fillId="5" borderId="8" xfId="0" applyNumberFormat="1" applyFont="1" applyFill="1" applyBorder="1"/>
    <xf numFmtId="0" fontId="0" fillId="0" borderId="8" xfId="0" applyBorder="1"/>
    <xf numFmtId="43" fontId="0" fillId="0" borderId="8" xfId="1" applyFont="1" applyFill="1" applyBorder="1" applyAlignment="1"/>
    <xf numFmtId="43" fontId="0" fillId="0" borderId="8" xfId="0" applyNumberFormat="1" applyBorder="1"/>
    <xf numFmtId="0" fontId="0" fillId="0" borderId="7" xfId="0" applyBorder="1"/>
    <xf numFmtId="0" fontId="8" fillId="6" borderId="7" xfId="0" applyFont="1" applyFill="1" applyBorder="1" applyAlignment="1">
      <alignment wrapText="1"/>
    </xf>
    <xf numFmtId="43" fontId="0" fillId="6" borderId="7" xfId="1" applyFont="1" applyFill="1" applyBorder="1" applyAlignment="1"/>
    <xf numFmtId="0" fontId="0" fillId="0" borderId="7" xfId="0" applyBorder="1" applyAlignment="1">
      <alignment wrapText="1"/>
    </xf>
    <xf numFmtId="0" fontId="9" fillId="0" borderId="0" xfId="0" applyFont="1"/>
    <xf numFmtId="0" fontId="0" fillId="5" borderId="8" xfId="0" applyFill="1" applyBorder="1"/>
    <xf numFmtId="0" fontId="3" fillId="5" borderId="8" xfId="0" applyFont="1" applyFill="1" applyBorder="1" applyAlignment="1">
      <alignment wrapText="1"/>
    </xf>
    <xf numFmtId="0" fontId="0" fillId="5" borderId="8" xfId="0" applyFill="1" applyBorder="1" applyAlignment="1">
      <alignment wrapText="1"/>
    </xf>
    <xf numFmtId="43" fontId="0" fillId="5" borderId="8" xfId="1" applyFont="1" applyFill="1" applyBorder="1" applyAlignment="1"/>
    <xf numFmtId="43" fontId="10" fillId="5" borderId="8" xfId="0" applyNumberFormat="1" applyFont="1" applyFill="1" applyBorder="1" applyAlignment="1">
      <alignment wrapText="1"/>
    </xf>
    <xf numFmtId="43" fontId="0" fillId="0" borderId="3" xfId="1" applyFont="1" applyFill="1" applyBorder="1" applyAlignment="1">
      <alignment wrapText="1"/>
    </xf>
    <xf numFmtId="43" fontId="10" fillId="5" borderId="3" xfId="0" applyNumberFormat="1" applyFont="1" applyFill="1" applyBorder="1" applyAlignment="1">
      <alignment wrapText="1"/>
    </xf>
    <xf numFmtId="43" fontId="0" fillId="0" borderId="0" xfId="1" applyFont="1" applyFill="1"/>
    <xf numFmtId="0" fontId="4" fillId="0" borderId="2" xfId="0" applyFont="1" applyBorder="1" applyAlignment="1">
      <alignment wrapText="1"/>
    </xf>
    <xf numFmtId="44" fontId="6" fillId="0" borderId="0" xfId="2" applyFont="1"/>
    <xf numFmtId="44" fontId="11" fillId="0" borderId="2" xfId="2" applyFont="1" applyBorder="1"/>
    <xf numFmtId="9" fontId="11" fillId="0" borderId="2" xfId="3" applyFont="1" applyBorder="1"/>
    <xf numFmtId="0" fontId="11" fillId="0" borderId="2" xfId="0" applyFont="1" applyBorder="1"/>
    <xf numFmtId="0" fontId="12" fillId="0" borderId="2" xfId="0" applyFont="1" applyBorder="1"/>
    <xf numFmtId="44" fontId="6" fillId="0" borderId="2" xfId="2" applyFont="1" applyBorder="1" applyAlignment="1">
      <alignment wrapText="1"/>
    </xf>
    <xf numFmtId="0" fontId="6" fillId="0" borderId="2" xfId="0" applyFont="1" applyBorder="1" applyAlignment="1">
      <alignment wrapText="1"/>
    </xf>
    <xf numFmtId="0" fontId="12" fillId="0" borderId="0" xfId="0" applyFont="1"/>
    <xf numFmtId="164" fontId="11" fillId="0" borderId="2" xfId="2" applyNumberFormat="1" applyFont="1" applyBorder="1"/>
    <xf numFmtId="49" fontId="6" fillId="8" borderId="19" xfId="0" applyNumberFormat="1" applyFont="1" applyFill="1" applyBorder="1"/>
    <xf numFmtId="44" fontId="13" fillId="0" borderId="2" xfId="2" applyFont="1" applyBorder="1"/>
    <xf numFmtId="9" fontId="13" fillId="0" borderId="2" xfId="3" applyFont="1" applyBorder="1"/>
    <xf numFmtId="164" fontId="6" fillId="0" borderId="2" xfId="2" applyNumberFormat="1" applyFont="1" applyBorder="1"/>
    <xf numFmtId="43" fontId="2" fillId="0" borderId="1" xfId="4" applyNumberFormat="1" applyFill="1" applyAlignment="1"/>
    <xf numFmtId="43" fontId="0" fillId="0" borderId="2" xfId="0" applyNumberFormat="1" applyBorder="1"/>
    <xf numFmtId="0" fontId="26" fillId="0" borderId="0" xfId="0" applyFont="1"/>
    <xf numFmtId="14" fontId="26" fillId="0" borderId="0" xfId="0" applyNumberFormat="1" applyFont="1"/>
    <xf numFmtId="0" fontId="3" fillId="0" borderId="2" xfId="0" applyFont="1" applyBorder="1" applyAlignment="1">
      <alignment vertical="top"/>
    </xf>
    <xf numFmtId="0" fontId="17" fillId="9" borderId="24" xfId="0" applyFont="1" applyFill="1" applyBorder="1"/>
    <xf numFmtId="0" fontId="15" fillId="0" borderId="24" xfId="0" applyFont="1" applyBorder="1"/>
    <xf numFmtId="43" fontId="15" fillId="0" borderId="24" xfId="1" applyFont="1" applyFill="1" applyBorder="1"/>
    <xf numFmtId="0" fontId="15" fillId="0" borderId="25" xfId="0" applyFont="1" applyBorder="1"/>
    <xf numFmtId="0" fontId="0" fillId="0" borderId="22" xfId="0" applyBorder="1"/>
    <xf numFmtId="9" fontId="0" fillId="0" borderId="22" xfId="3" applyFont="1" applyFill="1" applyBorder="1"/>
    <xf numFmtId="43" fontId="0" fillId="0" borderId="22" xfId="1" applyFont="1" applyFill="1" applyBorder="1"/>
    <xf numFmtId="1" fontId="0" fillId="0" borderId="22" xfId="0" applyNumberFormat="1" applyBorder="1"/>
    <xf numFmtId="44" fontId="0" fillId="0" borderId="22" xfId="2" applyFont="1" applyFill="1" applyBorder="1"/>
    <xf numFmtId="14" fontId="0" fillId="0" borderId="22" xfId="0" applyNumberFormat="1" applyBorder="1"/>
    <xf numFmtId="44" fontId="21" fillId="0" borderId="22" xfId="2" applyFont="1" applyFill="1" applyBorder="1" applyAlignment="1"/>
    <xf numFmtId="165" fontId="19" fillId="0" borderId="22" xfId="6" applyNumberFormat="1" applyFont="1" applyBorder="1"/>
    <xf numFmtId="0" fontId="20" fillId="0" borderId="22" xfId="0" applyFont="1" applyBorder="1" applyAlignment="1">
      <alignment horizontal="left" vertical="top" wrapText="1"/>
    </xf>
    <xf numFmtId="0" fontId="0" fillId="0" borderId="23" xfId="0" applyBorder="1"/>
    <xf numFmtId="43" fontId="0" fillId="0" borderId="2" xfId="1" applyFont="1" applyBorder="1"/>
    <xf numFmtId="9" fontId="16" fillId="0" borderId="22" xfId="3" applyFont="1" applyFill="1" applyBorder="1"/>
    <xf numFmtId="44" fontId="16" fillId="0" borderId="22" xfId="2" applyFont="1" applyFill="1" applyBorder="1"/>
    <xf numFmtId="0" fontId="0" fillId="0" borderId="26" xfId="0" applyBorder="1"/>
    <xf numFmtId="9" fontId="0" fillId="0" borderId="26" xfId="3" applyFont="1" applyFill="1" applyBorder="1"/>
    <xf numFmtId="43" fontId="0" fillId="0" borderId="26" xfId="1" applyFont="1" applyFill="1" applyBorder="1"/>
    <xf numFmtId="1" fontId="0" fillId="0" borderId="26" xfId="0" applyNumberFormat="1" applyBorder="1"/>
    <xf numFmtId="44" fontId="21" fillId="0" borderId="26" xfId="2" applyFont="1" applyFill="1" applyBorder="1" applyAlignment="1"/>
    <xf numFmtId="14" fontId="0" fillId="0" borderId="26" xfId="0" applyNumberFormat="1" applyBorder="1"/>
    <xf numFmtId="9" fontId="16" fillId="0" borderId="26" xfId="3" applyFont="1" applyFill="1" applyBorder="1"/>
    <xf numFmtId="44" fontId="16" fillId="0" borderId="26" xfId="2" applyFont="1" applyFill="1" applyBorder="1"/>
    <xf numFmtId="165" fontId="19" fillId="0" borderId="26" xfId="6" applyNumberFormat="1" applyFont="1" applyBorder="1"/>
    <xf numFmtId="0" fontId="20" fillId="0" borderId="26" xfId="0" applyFont="1" applyBorder="1" applyAlignment="1">
      <alignment horizontal="left" vertical="top" wrapText="1"/>
    </xf>
    <xf numFmtId="0" fontId="0" fillId="0" borderId="27" xfId="0" applyBorder="1"/>
    <xf numFmtId="1" fontId="0" fillId="0" borderId="22" xfId="1" applyNumberFormat="1" applyFont="1" applyFill="1" applyBorder="1"/>
    <xf numFmtId="44" fontId="22" fillId="0" borderId="22" xfId="2" applyFont="1" applyFill="1" applyBorder="1" applyAlignment="1"/>
    <xf numFmtId="9" fontId="23" fillId="0" borderId="22" xfId="3" applyFont="1" applyFill="1" applyBorder="1"/>
    <xf numFmtId="44" fontId="23" fillId="0" borderId="22" xfId="2" applyFont="1" applyFill="1" applyBorder="1"/>
    <xf numFmtId="0" fontId="25" fillId="0" borderId="22" xfId="0" applyFont="1" applyBorder="1" applyAlignment="1">
      <alignment horizontal="left" vertical="top" wrapText="1"/>
    </xf>
    <xf numFmtId="165" fontId="24" fillId="0" borderId="22" xfId="6" applyNumberFormat="1" applyFont="1" applyBorder="1"/>
    <xf numFmtId="44" fontId="22" fillId="0" borderId="26" xfId="2" applyFont="1" applyFill="1" applyBorder="1" applyAlignment="1"/>
    <xf numFmtId="9" fontId="23" fillId="0" borderId="26" xfId="3" applyFont="1" applyFill="1" applyBorder="1"/>
    <xf numFmtId="44" fontId="23" fillId="0" borderId="26" xfId="2" applyFont="1" applyFill="1" applyBorder="1"/>
    <xf numFmtId="165" fontId="24" fillId="0" borderId="26" xfId="6" applyNumberFormat="1" applyFont="1" applyBorder="1"/>
    <xf numFmtId="0" fontId="25" fillId="0" borderId="26" xfId="0" applyFont="1" applyBorder="1" applyAlignment="1">
      <alignment horizontal="left" vertical="top" wrapText="1"/>
    </xf>
    <xf numFmtId="43" fontId="0" fillId="10" borderId="2" xfId="0" applyNumberFormat="1" applyFill="1" applyBorder="1"/>
    <xf numFmtId="1" fontId="0" fillId="0" borderId="0" xfId="0" applyNumberFormat="1"/>
    <xf numFmtId="44" fontId="0" fillId="0" borderId="0" xfId="2" applyFont="1" applyFill="1"/>
    <xf numFmtId="44" fontId="0" fillId="0" borderId="0" xfId="0" applyNumberFormat="1"/>
    <xf numFmtId="0" fontId="14" fillId="4" borderId="20" xfId="0" applyFont="1" applyFill="1" applyBorder="1" applyAlignment="1">
      <alignment horizontal="center"/>
    </xf>
    <xf numFmtId="0" fontId="14" fillId="4" borderId="8" xfId="0" applyFont="1" applyFill="1" applyBorder="1" applyAlignment="1">
      <alignment horizontal="center"/>
    </xf>
    <xf numFmtId="0" fontId="14" fillId="4" borderId="21" xfId="0" applyFont="1" applyFill="1" applyBorder="1" applyAlignment="1">
      <alignment horizontal="center"/>
    </xf>
    <xf numFmtId="0" fontId="0" fillId="0" borderId="16" xfId="0" applyBorder="1" applyAlignment="1">
      <alignment horizontal="left" vertical="top" wrapText="1"/>
    </xf>
    <xf numFmtId="0" fontId="8" fillId="0" borderId="12" xfId="0" applyFont="1" applyBorder="1" applyAlignment="1">
      <alignment horizontal="left" wrapText="1"/>
    </xf>
    <xf numFmtId="0" fontId="8" fillId="0" borderId="13" xfId="0" applyFont="1" applyBorder="1" applyAlignment="1">
      <alignment horizontal="left" wrapText="1"/>
    </xf>
    <xf numFmtId="0" fontId="0" fillId="0" borderId="0" xfId="0" applyAlignment="1">
      <alignment horizontal="left" vertical="center" wrapText="1"/>
    </xf>
    <xf numFmtId="0" fontId="0" fillId="0" borderId="3" xfId="0" applyBorder="1" applyAlignment="1">
      <alignment horizontal="left" vertical="center" wrapText="1"/>
    </xf>
    <xf numFmtId="0" fontId="0" fillId="0" borderId="16" xfId="0" applyBorder="1" applyAlignment="1">
      <alignment horizontal="left" vertical="center" wrapText="1"/>
    </xf>
    <xf numFmtId="0" fontId="8" fillId="0" borderId="16" xfId="0" applyFont="1" applyBorder="1" applyAlignment="1">
      <alignment horizontal="left" wrapText="1"/>
    </xf>
    <xf numFmtId="0" fontId="27" fillId="11" borderId="28" xfId="0" applyFont="1" applyFill="1" applyBorder="1" applyAlignment="1">
      <alignment horizontal="left" wrapText="1"/>
    </xf>
    <xf numFmtId="40" fontId="27" fillId="11" borderId="24" xfId="0" applyNumberFormat="1" applyFont="1" applyFill="1" applyBorder="1" applyAlignment="1">
      <alignment horizontal="left" wrapText="1"/>
    </xf>
    <xf numFmtId="14" fontId="27" fillId="11" borderId="24" xfId="0" applyNumberFormat="1" applyFont="1" applyFill="1" applyBorder="1" applyAlignment="1">
      <alignment horizontal="center" wrapText="1"/>
    </xf>
    <xf numFmtId="0" fontId="27" fillId="11" borderId="24" xfId="0" applyFont="1" applyFill="1" applyBorder="1" applyAlignment="1">
      <alignment horizontal="left" wrapText="1"/>
    </xf>
    <xf numFmtId="44" fontId="27" fillId="11" borderId="24" xfId="2" applyFont="1" applyFill="1" applyBorder="1" applyAlignment="1">
      <alignment horizontal="left" wrapText="1"/>
    </xf>
    <xf numFmtId="0" fontId="27" fillId="9" borderId="24" xfId="0" applyFont="1" applyFill="1" applyBorder="1"/>
    <xf numFmtId="44" fontId="27" fillId="9" borderId="24" xfId="2" applyFont="1" applyFill="1" applyBorder="1"/>
    <xf numFmtId="0" fontId="0" fillId="9" borderId="24" xfId="0" applyFill="1" applyBorder="1"/>
    <xf numFmtId="44" fontId="0" fillId="0" borderId="0" xfId="2" applyFont="1"/>
  </cellXfs>
  <cellStyles count="7">
    <cellStyle name="Comma" xfId="1" builtinId="3"/>
    <cellStyle name="Currency" xfId="2" builtinId="4"/>
    <cellStyle name="Hyperlink" xfId="5" builtinId="8"/>
    <cellStyle name="Input" xfId="4" builtinId="20"/>
    <cellStyle name="Normal" xfId="0" builtinId="0"/>
    <cellStyle name="Normal 8" xfId="6" xr:uid="{6BECA3B0-6BC8-461E-B70C-7C9FEF55EA04}"/>
    <cellStyle name="Percent" xfId="3" builtinId="5"/>
  </cellStyles>
  <dxfs count="29">
    <dxf>
      <numFmt numFmtId="19" formatCode="m/d/yyyy"/>
    </dxf>
    <dxf>
      <numFmt numFmtId="19" formatCode="m/d/yyyy"/>
    </dxf>
    <dxf>
      <border outline="0">
        <bottom style="thin">
          <color theme="4" tint="0.39997558519241921"/>
        </bottom>
      </border>
    </dxf>
    <dxf>
      <border outline="0">
        <top style="thin">
          <color theme="4" tint="0.39997558519241921"/>
        </top>
      </border>
    </dxf>
    <dxf>
      <numFmt numFmtId="19" formatCode="m/d/yyyy"/>
      <fill>
        <patternFill patternType="solid">
          <fgColor indexed="64"/>
          <bgColor rgb="FFFFFF00"/>
        </patternFill>
      </fill>
      <border diagonalUp="0" diagonalDown="0">
        <left/>
        <right/>
        <top style="thin">
          <color theme="4" tint="0.39997558519241921"/>
        </top>
        <bottom style="thin">
          <color theme="4" tint="0.39997558519241921"/>
        </bottom>
        <vertical/>
        <horizontal/>
      </border>
    </dxf>
    <dxf>
      <fill>
        <patternFill patternType="solid">
          <fgColor indexed="64"/>
          <bgColor rgb="FFFFFF00"/>
        </patternFill>
      </fill>
      <border diagonalUp="0" diagonalDown="0">
        <left/>
        <right/>
        <top style="thin">
          <color theme="4" tint="0.39997558519241921"/>
        </top>
        <bottom style="thin">
          <color theme="4" tint="0.39997558519241921"/>
        </bottom>
        <vertical/>
        <horizontal/>
      </border>
    </dxf>
    <dxf>
      <fill>
        <patternFill patternType="solid">
          <fgColor indexed="64"/>
          <bgColor rgb="FFFFFF00"/>
        </patternFill>
      </fill>
      <border diagonalUp="0" diagonalDown="0">
        <left/>
        <right/>
        <top style="thin">
          <color theme="4" tint="0.39997558519241921"/>
        </top>
        <bottom style="thin">
          <color theme="4" tint="0.39997558519241921"/>
        </bottom>
        <vertical/>
        <horizontal/>
      </border>
    </dxf>
    <dxf>
      <fill>
        <patternFill patternType="solid">
          <fgColor indexed="64"/>
          <bgColor rgb="FFFFFF00"/>
        </patternFill>
      </fill>
      <border diagonalUp="0" diagonalDown="0">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8"/>
        <color theme="1"/>
        <name val="Arial"/>
        <scheme val="none"/>
      </font>
      <fill>
        <patternFill patternType="solid">
          <fgColor indexed="64"/>
          <bgColor rgb="FFFFFF00"/>
        </patternFill>
      </fill>
      <alignment horizontal="left"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8"/>
        <color theme="1"/>
        <name val="Arial"/>
        <scheme val="none"/>
      </font>
      <fill>
        <patternFill patternType="solid">
          <fgColor indexed="64"/>
          <bgColor rgb="FFFFFF00"/>
        </patternFill>
      </fill>
      <alignment horizontal="left"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8"/>
        <color indexed="63"/>
        <name val="Tahoma"/>
        <scheme val="none"/>
      </font>
      <numFmt numFmtId="165" formatCode="&quot;$&quot;#,##0.00;\(&quot;$&quot;#,##0.00\)"/>
      <fill>
        <patternFill patternType="solid">
          <fgColor indexed="64"/>
          <bgColor rgb="FFFFFF00"/>
        </patternFill>
      </fill>
      <border diagonalUp="0" diagonalDown="0">
        <left/>
        <right/>
        <top style="thin">
          <color theme="4" tint="0.39997558519241921"/>
        </top>
        <bottom style="thin">
          <color theme="4" tint="0.39997558519241921"/>
        </bottom>
        <vertical/>
        <horizontal/>
      </border>
    </dxf>
    <dxf>
      <fill>
        <patternFill patternType="solid">
          <fgColor indexed="64"/>
          <bgColor rgb="FFFFFF00"/>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8"/>
        <color theme="1"/>
        <name val="Tahoma"/>
        <scheme val="none"/>
      </font>
      <fill>
        <patternFill patternType="solid">
          <fgColor indexed="64"/>
          <bgColor rgb="FFFFFF00"/>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8"/>
        <color theme="1"/>
        <name val="Tahoma"/>
        <scheme val="none"/>
      </font>
      <fill>
        <patternFill patternType="solid">
          <fgColor indexed="64"/>
          <bgColor rgb="FFFFFF00"/>
        </patternFill>
      </fill>
      <border diagonalUp="0" diagonalDown="0">
        <left/>
        <right/>
        <top style="thin">
          <color theme="4" tint="0.39997558519241921"/>
        </top>
        <bottom style="thin">
          <color theme="4" tint="0.39997558519241921"/>
        </bottom>
        <vertical/>
        <horizontal/>
      </border>
    </dxf>
    <dxf>
      <fill>
        <patternFill patternType="solid">
          <fgColor indexed="64"/>
          <bgColor rgb="FFFFFF00"/>
        </patternFill>
      </fill>
      <border diagonalUp="0" diagonalDown="0">
        <left/>
        <right/>
        <top style="thin">
          <color theme="4" tint="0.39997558519241921"/>
        </top>
        <bottom style="thin">
          <color theme="4" tint="0.39997558519241921"/>
        </bottom>
        <vertical/>
        <horizontal/>
      </border>
    </dxf>
    <dxf>
      <numFmt numFmtId="19" formatCode="m/d/yyyy"/>
      <fill>
        <patternFill patternType="solid">
          <fgColor indexed="64"/>
          <bgColor rgb="FFFFFF00"/>
        </patternFill>
      </fill>
      <border diagonalUp="0" diagonalDown="0">
        <left/>
        <right/>
        <top style="thin">
          <color theme="4" tint="0.39997558519241921"/>
        </top>
        <bottom style="thin">
          <color theme="4" tint="0.39997558519241921"/>
        </bottom>
        <vertical/>
        <horizontal/>
      </border>
    </dxf>
    <dxf>
      <fill>
        <patternFill patternType="solid">
          <fgColor indexed="64"/>
          <bgColor rgb="FFFFFF00"/>
        </patternFill>
      </fill>
      <border diagonalUp="0" diagonalDown="0">
        <left/>
        <right/>
        <top style="thin">
          <color theme="4" tint="0.39997558519241921"/>
        </top>
        <bottom style="thin">
          <color theme="4" tint="0.39997558519241921"/>
        </bottom>
        <vertical/>
        <horizontal/>
      </border>
    </dxf>
    <dxf>
      <font>
        <b/>
        <i val="0"/>
        <strike val="0"/>
        <condense val="0"/>
        <extend val="0"/>
        <outline val="0"/>
        <shadow val="0"/>
        <u val="none"/>
        <vertAlign val="baseline"/>
        <sz val="8"/>
        <color theme="1"/>
        <name val="Tahoma"/>
        <scheme val="none"/>
      </font>
      <fill>
        <patternFill patternType="solid">
          <fgColor indexed="64"/>
          <bgColor rgb="FFFFFF00"/>
        </patternFill>
      </fill>
      <alignment horizontal="general"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numFmt numFmtId="1" formatCode="0"/>
      <fill>
        <patternFill patternType="solid">
          <fgColor indexed="64"/>
          <bgColor rgb="FFFFFF00"/>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fill>
        <patternFill patternType="solid">
          <fgColor indexed="64"/>
          <bgColor rgb="FFFFFF00"/>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fill>
        <patternFill patternType="solid">
          <fgColor indexed="64"/>
          <bgColor rgb="FFFFFF00"/>
        </patternFill>
      </fill>
      <border diagonalUp="0" diagonalDown="0">
        <left/>
        <right/>
        <top style="thin">
          <color theme="4" tint="0.39997558519241921"/>
        </top>
        <bottom style="thin">
          <color theme="4" tint="0.39997558519241921"/>
        </bottom>
        <vertical/>
        <horizontal/>
      </border>
    </dxf>
    <dxf>
      <fill>
        <patternFill patternType="solid">
          <fgColor indexed="64"/>
          <bgColor rgb="FFFFFF00"/>
        </patternFill>
      </fill>
      <border diagonalUp="0" diagonalDown="0">
        <left/>
        <right/>
        <top style="thin">
          <color theme="4" tint="0.39997558519241921"/>
        </top>
        <bottom style="thin">
          <color theme="4" tint="0.39997558519241921"/>
        </bottom>
        <vertical/>
        <horizontal/>
      </border>
    </dxf>
    <dxf>
      <fill>
        <patternFill patternType="solid">
          <fgColor indexed="64"/>
          <bgColor rgb="FFFFFF00"/>
        </patternFill>
      </fill>
      <border diagonalUp="0" diagonalDown="0">
        <left/>
        <right/>
        <top style="thin">
          <color theme="4" tint="0.39997558519241921"/>
        </top>
        <bottom style="thin">
          <color theme="4" tint="0.39997558519241921"/>
        </bottom>
        <vertical/>
        <horizontal/>
      </border>
    </dxf>
    <dxf>
      <fill>
        <patternFill patternType="solid">
          <fgColor indexed="64"/>
          <bgColor rgb="FFFFFF00"/>
        </patternFill>
      </fill>
      <border diagonalUp="0" diagonalDown="0">
        <left/>
        <right/>
        <top style="thin">
          <color theme="4" tint="0.39997558519241921"/>
        </top>
        <bottom style="thin">
          <color theme="4" tint="0.39997558519241921"/>
        </bottom>
        <vertical/>
        <horizontal/>
      </border>
    </dxf>
    <dxf>
      <fill>
        <patternFill patternType="solid">
          <fgColor indexed="64"/>
          <bgColor rgb="FFFFFF00"/>
        </patternFill>
      </fill>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i val="0"/>
        <strike val="0"/>
        <condense val="0"/>
        <extend val="0"/>
        <outline val="0"/>
        <shadow val="0"/>
        <u/>
        <vertAlign val="baseline"/>
        <sz val="8"/>
        <color theme="0"/>
        <name val="Tahoma"/>
        <family val="2"/>
        <scheme val="none"/>
      </font>
      <fill>
        <patternFill patternType="solid">
          <fgColor indexed="64"/>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ExED\Box\Clients\ExED%20Sierra%20Foothill\2.%20Audit\23-24\04-Balance%20Sheet%20Detail\SFCS%20-%20FY23.24%20Revenue%20Accrual.xlsm" TargetMode="External"/><Relationship Id="rId1" Type="http://schemas.openxmlformats.org/officeDocument/2006/relationships/externalLinkPath" Target="/ExED/Box/Clients/ExED%20Sierra%20Foothill/2.%20Audit/23-24/04-Balance%20Sheet%20Detail/SFCS%20-%20FY23.24%20Revenue%20Accrual.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ExED\Box\Clients\ExED%20Alma%20Fuerte\6.%20Funding\CARES\FY23-24\2023.10.13\ELO%20GRANT%207425%20&amp;%207426%20-%20FY21.22.xlsx" TargetMode="External"/><Relationship Id="rId1" Type="http://schemas.openxmlformats.org/officeDocument/2006/relationships/externalLinkPath" Target="/ExED/Box/Clients/ExED%20Alma%20Fuerte/6.%20Funding/CARES/FY23-24/2023.10.13/ELO%20GRANT%207425%20&amp;%207426%20-%20FY21.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L Import"/>
      <sheetName val="School Info"/>
      <sheetName val="AR Info"/>
      <sheetName val="Summary Table"/>
      <sheetName val="Journal Entry"/>
      <sheetName val="NS Import"/>
      <sheetName val="Funding Breakdown"/>
      <sheetName val="LCFF"/>
      <sheetName val="LCFF PYA"/>
      <sheetName val="EPA"/>
      <sheetName val="LAUSD Accruals"/>
      <sheetName val="LAUSD SpEd"/>
      <sheetName val="LAUSD Expenditures"/>
      <sheetName val="LAUSD ILPT PYA"/>
      <sheetName val="LACOE SpEd"/>
      <sheetName val="SCA21"/>
      <sheetName val="SCA22"/>
      <sheetName val="SCA23 "/>
      <sheetName val="Title I"/>
      <sheetName val="Title II"/>
      <sheetName val="Title III"/>
      <sheetName val="Title IV - SSAE"/>
      <sheetName val="Fed MH"/>
      <sheetName val="CSI21"/>
      <sheetName val="CSI22"/>
      <sheetName val="CSI23"/>
      <sheetName val="ESSER II"/>
      <sheetName val="ESSER III"/>
      <sheetName val="ESSER III ASES 1"/>
      <sheetName val="ESSER III ASES 2"/>
      <sheetName val="ARPHCY"/>
      <sheetName val="KIT 2021"/>
      <sheetName val="KIT 2022"/>
      <sheetName val="SFBP"/>
      <sheetName val="MBG"/>
      <sheetName val="Lottery"/>
      <sheetName val="ASES"/>
      <sheetName val="PA 2021"/>
      <sheetName val="PA 2022"/>
      <sheetName val="PA 2023"/>
      <sheetName val="CTEIG"/>
      <sheetName val="ELOG"/>
      <sheetName val="IPI"/>
      <sheetName val="A-G"/>
      <sheetName val="EEF"/>
      <sheetName val="UPK21"/>
      <sheetName val="UPK22"/>
      <sheetName val="Ethnic Studies"/>
      <sheetName val="Literacy22"/>
      <sheetName val="Literacy23"/>
      <sheetName val="CCSPlan21"/>
      <sheetName val="CCSPlan22"/>
      <sheetName val="CCSImp21"/>
      <sheetName val="AMIMDBG"/>
      <sheetName val="LREBG"/>
      <sheetName val="AntiBiasEd"/>
      <sheetName val="CCAP"/>
      <sheetName val="Chart of Accounts"/>
      <sheetName val="Validation Tables"/>
      <sheetName val="Checklist"/>
    </sheetNames>
    <sheetDataSet>
      <sheetData sheetId="0" refreshError="1"/>
      <sheetData sheetId="1">
        <row r="2">
          <cell r="C2" t="str">
            <v>Sierra Foothill Charter</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5">
          <cell r="D5" t="str">
            <v>Charter Number</v>
          </cell>
          <cell r="AG5" t="str">
            <v>Adjusted Payable to Charter School</v>
          </cell>
        </row>
        <row r="7">
          <cell r="D7">
            <v>1101</v>
          </cell>
          <cell r="AG7">
            <v>-22427</v>
          </cell>
        </row>
        <row r="8">
          <cell r="D8">
            <v>45</v>
          </cell>
          <cell r="AG8">
            <v>9156.26</v>
          </cell>
        </row>
        <row r="9">
          <cell r="D9">
            <v>1050</v>
          </cell>
          <cell r="AG9">
            <v>-17215.71</v>
          </cell>
        </row>
        <row r="10">
          <cell r="D10">
            <v>131</v>
          </cell>
          <cell r="AG10">
            <v>-28148.28</v>
          </cell>
        </row>
        <row r="11">
          <cell r="D11">
            <v>1161</v>
          </cell>
          <cell r="AG11">
            <v>-31271</v>
          </cell>
        </row>
        <row r="12">
          <cell r="D12">
            <v>293</v>
          </cell>
          <cell r="AG12">
            <v>-4071</v>
          </cell>
        </row>
        <row r="13">
          <cell r="D13">
            <v>1533</v>
          </cell>
          <cell r="AG13">
            <v>-21441</v>
          </cell>
        </row>
        <row r="14">
          <cell r="D14">
            <v>417</v>
          </cell>
          <cell r="AG14">
            <v>-47635.83</v>
          </cell>
        </row>
        <row r="15">
          <cell r="D15">
            <v>1096</v>
          </cell>
          <cell r="AG15">
            <v>-16514</v>
          </cell>
        </row>
        <row r="16">
          <cell r="D16">
            <v>473</v>
          </cell>
          <cell r="AG16">
            <v>10612</v>
          </cell>
        </row>
        <row r="17">
          <cell r="D17">
            <v>1531</v>
          </cell>
          <cell r="AG17">
            <v>-21648</v>
          </cell>
        </row>
        <row r="18">
          <cell r="D18">
            <v>538</v>
          </cell>
          <cell r="AG18">
            <v>-25550</v>
          </cell>
        </row>
        <row r="19">
          <cell r="D19">
            <v>718</v>
          </cell>
          <cell r="AG19">
            <v>-22470</v>
          </cell>
        </row>
        <row r="20">
          <cell r="D20">
            <v>539</v>
          </cell>
          <cell r="AG20">
            <v>9033</v>
          </cell>
        </row>
        <row r="21">
          <cell r="D21">
            <v>790</v>
          </cell>
          <cell r="AG21">
            <v>-39588.639999999999</v>
          </cell>
        </row>
        <row r="22">
          <cell r="D22">
            <v>569</v>
          </cell>
          <cell r="AG22">
            <v>31081</v>
          </cell>
        </row>
        <row r="23">
          <cell r="D23">
            <v>645</v>
          </cell>
          <cell r="AG23">
            <v>-21197</v>
          </cell>
        </row>
        <row r="24">
          <cell r="D24">
            <v>579</v>
          </cell>
          <cell r="AG24">
            <v>31764</v>
          </cell>
        </row>
        <row r="25">
          <cell r="D25">
            <v>779</v>
          </cell>
          <cell r="AG25">
            <v>-12081</v>
          </cell>
        </row>
        <row r="26">
          <cell r="D26">
            <v>583</v>
          </cell>
          <cell r="AG26">
            <v>-20688.59</v>
          </cell>
        </row>
        <row r="27">
          <cell r="D27">
            <v>714</v>
          </cell>
          <cell r="AG27">
            <v>-18488</v>
          </cell>
        </row>
        <row r="28">
          <cell r="D28">
            <v>654</v>
          </cell>
          <cell r="AG28">
            <v>-13214</v>
          </cell>
        </row>
        <row r="29">
          <cell r="D29">
            <v>1532</v>
          </cell>
          <cell r="AG29">
            <v>-11114</v>
          </cell>
        </row>
        <row r="30">
          <cell r="D30">
            <v>663</v>
          </cell>
          <cell r="AG30">
            <v>1257</v>
          </cell>
        </row>
        <row r="31">
          <cell r="D31">
            <v>929</v>
          </cell>
          <cell r="AG31">
            <v>-2867</v>
          </cell>
        </row>
        <row r="32">
          <cell r="D32">
            <v>712</v>
          </cell>
          <cell r="AG32">
            <v>-5211</v>
          </cell>
        </row>
        <row r="33">
          <cell r="D33">
            <v>788</v>
          </cell>
          <cell r="AG33">
            <v>-34778</v>
          </cell>
        </row>
        <row r="34">
          <cell r="D34">
            <v>713</v>
          </cell>
          <cell r="AG34">
            <v>-1190</v>
          </cell>
        </row>
        <row r="35">
          <cell r="D35">
            <v>1356</v>
          </cell>
          <cell r="AG35">
            <v>-72726</v>
          </cell>
        </row>
        <row r="36">
          <cell r="D36">
            <v>717</v>
          </cell>
          <cell r="AG36">
            <v>-17552.3</v>
          </cell>
        </row>
        <row r="37">
          <cell r="D37">
            <v>1738</v>
          </cell>
          <cell r="AG37">
            <v>-102175</v>
          </cell>
        </row>
        <row r="38">
          <cell r="D38">
            <v>734</v>
          </cell>
          <cell r="AG38">
            <v>1961</v>
          </cell>
        </row>
        <row r="39">
          <cell r="D39">
            <v>928</v>
          </cell>
          <cell r="AG39">
            <v>-9751</v>
          </cell>
        </row>
        <row r="40">
          <cell r="D40">
            <v>739</v>
          </cell>
          <cell r="AG40">
            <v>-11561</v>
          </cell>
        </row>
        <row r="41">
          <cell r="D41">
            <v>784</v>
          </cell>
          <cell r="AG41">
            <v>-19897.88</v>
          </cell>
        </row>
        <row r="42">
          <cell r="D42">
            <v>761</v>
          </cell>
          <cell r="AG42">
            <v>-21594</v>
          </cell>
        </row>
        <row r="43">
          <cell r="D43">
            <v>789</v>
          </cell>
          <cell r="AG43">
            <v>-13516</v>
          </cell>
        </row>
        <row r="44">
          <cell r="D44">
            <v>791</v>
          </cell>
          <cell r="AG44">
            <v>-918</v>
          </cell>
        </row>
        <row r="45">
          <cell r="D45">
            <v>927</v>
          </cell>
          <cell r="AG45">
            <v>-1045</v>
          </cell>
        </row>
        <row r="46">
          <cell r="D46">
            <v>827</v>
          </cell>
          <cell r="AG46">
            <v>-39138</v>
          </cell>
        </row>
        <row r="47">
          <cell r="D47">
            <v>1343</v>
          </cell>
          <cell r="AG47">
            <v>-83481</v>
          </cell>
        </row>
        <row r="48">
          <cell r="D48">
            <v>931</v>
          </cell>
          <cell r="AG48">
            <v>12470</v>
          </cell>
        </row>
        <row r="49">
          <cell r="D49">
            <v>1163</v>
          </cell>
          <cell r="AG49">
            <v>22994</v>
          </cell>
        </row>
        <row r="50">
          <cell r="D50">
            <v>998</v>
          </cell>
          <cell r="AG50">
            <v>-3583</v>
          </cell>
        </row>
        <row r="51">
          <cell r="D51">
            <v>1164</v>
          </cell>
          <cell r="AG51">
            <v>-10701</v>
          </cell>
        </row>
        <row r="52">
          <cell r="D52">
            <v>1036</v>
          </cell>
          <cell r="AG52">
            <v>8715</v>
          </cell>
        </row>
        <row r="53">
          <cell r="D53">
            <v>1162</v>
          </cell>
          <cell r="AG53">
            <v>-122043.67</v>
          </cell>
        </row>
        <row r="54">
          <cell r="D54">
            <v>1093</v>
          </cell>
          <cell r="AG54">
            <v>9966</v>
          </cell>
        </row>
        <row r="55">
          <cell r="D55">
            <v>1530</v>
          </cell>
          <cell r="AG55">
            <v>-22239</v>
          </cell>
        </row>
        <row r="56">
          <cell r="D56">
            <v>1141</v>
          </cell>
          <cell r="AG56">
            <v>-28417</v>
          </cell>
        </row>
        <row r="57">
          <cell r="D57">
            <v>1685</v>
          </cell>
          <cell r="AG57">
            <v>479</v>
          </cell>
        </row>
        <row r="58">
          <cell r="D58">
            <v>1187</v>
          </cell>
          <cell r="AG58">
            <v>-17151.46</v>
          </cell>
        </row>
        <row r="59">
          <cell r="D59">
            <v>1286</v>
          </cell>
          <cell r="AG59">
            <v>-11113</v>
          </cell>
        </row>
        <row r="60">
          <cell r="D60">
            <v>1200</v>
          </cell>
          <cell r="AG60">
            <v>25281.09</v>
          </cell>
        </row>
        <row r="61">
          <cell r="D61">
            <v>1794</v>
          </cell>
          <cell r="AG61">
            <v>-29995</v>
          </cell>
        </row>
        <row r="62">
          <cell r="D62">
            <v>1212</v>
          </cell>
          <cell r="AG62">
            <v>9374</v>
          </cell>
        </row>
        <row r="63">
          <cell r="D63">
            <v>793</v>
          </cell>
          <cell r="AG63">
            <v>-25813</v>
          </cell>
        </row>
        <row r="64">
          <cell r="D64">
            <v>1231</v>
          </cell>
          <cell r="AG64">
            <v>8842</v>
          </cell>
        </row>
        <row r="65">
          <cell r="D65">
            <v>1287</v>
          </cell>
          <cell r="AG65">
            <v>-60889</v>
          </cell>
        </row>
        <row r="66">
          <cell r="D66">
            <v>1237</v>
          </cell>
          <cell r="AG66">
            <v>-1096</v>
          </cell>
        </row>
        <row r="67">
          <cell r="D67">
            <v>1216</v>
          </cell>
          <cell r="AG67">
            <v>-16729</v>
          </cell>
        </row>
        <row r="68">
          <cell r="D68">
            <v>1238</v>
          </cell>
          <cell r="AG68">
            <v>-13138</v>
          </cell>
        </row>
        <row r="69">
          <cell r="D69">
            <v>1288</v>
          </cell>
          <cell r="AG69">
            <v>5648</v>
          </cell>
        </row>
        <row r="70">
          <cell r="D70">
            <v>1300</v>
          </cell>
          <cell r="AG70">
            <v>-11408</v>
          </cell>
        </row>
        <row r="71">
          <cell r="D71">
            <v>1624</v>
          </cell>
          <cell r="AG71">
            <v>-19209</v>
          </cell>
        </row>
        <row r="72">
          <cell r="D72">
            <v>1334</v>
          </cell>
          <cell r="AG72">
            <v>18138</v>
          </cell>
        </row>
        <row r="73">
          <cell r="D73">
            <v>649</v>
          </cell>
          <cell r="AG73">
            <v>-29469</v>
          </cell>
        </row>
        <row r="74">
          <cell r="D74">
            <v>1402</v>
          </cell>
          <cell r="AG74">
            <v>-20989</v>
          </cell>
        </row>
        <row r="75">
          <cell r="D75">
            <v>781</v>
          </cell>
          <cell r="AG75">
            <v>-7209</v>
          </cell>
        </row>
        <row r="76">
          <cell r="D76">
            <v>1412</v>
          </cell>
          <cell r="AG76">
            <v>-37656</v>
          </cell>
        </row>
        <row r="77">
          <cell r="D77">
            <v>602</v>
          </cell>
          <cell r="AG77">
            <v>-17117</v>
          </cell>
        </row>
        <row r="78">
          <cell r="D78">
            <v>1413</v>
          </cell>
          <cell r="AG78">
            <v>-32760</v>
          </cell>
        </row>
        <row r="79">
          <cell r="D79">
            <v>648</v>
          </cell>
          <cell r="AG79">
            <v>-17470</v>
          </cell>
        </row>
        <row r="80">
          <cell r="D80">
            <v>1414</v>
          </cell>
          <cell r="AG80">
            <v>-14482</v>
          </cell>
        </row>
        <row r="81">
          <cell r="D81">
            <v>783</v>
          </cell>
          <cell r="AG81">
            <v>-41209</v>
          </cell>
        </row>
        <row r="82">
          <cell r="D82">
            <v>1538</v>
          </cell>
          <cell r="AG82">
            <v>3083</v>
          </cell>
        </row>
        <row r="83">
          <cell r="D83">
            <v>1156</v>
          </cell>
          <cell r="AG83">
            <v>-869</v>
          </cell>
        </row>
        <row r="84">
          <cell r="D84">
            <v>1540</v>
          </cell>
          <cell r="AG84">
            <v>-7971</v>
          </cell>
        </row>
        <row r="85">
          <cell r="D85">
            <v>1218</v>
          </cell>
          <cell r="AG85">
            <v>37064</v>
          </cell>
        </row>
        <row r="86">
          <cell r="D86">
            <v>1562</v>
          </cell>
          <cell r="AG86">
            <v>-7992</v>
          </cell>
        </row>
        <row r="87">
          <cell r="D87">
            <v>1806</v>
          </cell>
          <cell r="AG87">
            <v>-1161</v>
          </cell>
        </row>
        <row r="88">
          <cell r="D88">
            <v>1627</v>
          </cell>
          <cell r="AG88">
            <v>-23721.85</v>
          </cell>
        </row>
        <row r="89">
          <cell r="D89">
            <v>694</v>
          </cell>
          <cell r="AG89">
            <v>27693</v>
          </cell>
        </row>
        <row r="90">
          <cell r="D90">
            <v>1669</v>
          </cell>
          <cell r="AG90">
            <v>3641</v>
          </cell>
        </row>
        <row r="91">
          <cell r="D91">
            <v>1436</v>
          </cell>
          <cell r="AG91">
            <v>-11809</v>
          </cell>
        </row>
        <row r="92">
          <cell r="D92">
            <v>1711</v>
          </cell>
          <cell r="AG92">
            <v>37612</v>
          </cell>
        </row>
        <row r="93">
          <cell r="D93">
            <v>1214</v>
          </cell>
          <cell r="AG93">
            <v>-10269</v>
          </cell>
        </row>
        <row r="94">
          <cell r="D94">
            <v>1722</v>
          </cell>
          <cell r="AG94">
            <v>-29975</v>
          </cell>
        </row>
        <row r="95">
          <cell r="D95">
            <v>1213</v>
          </cell>
          <cell r="AG95">
            <v>-6551</v>
          </cell>
        </row>
        <row r="96">
          <cell r="D96">
            <v>1724</v>
          </cell>
          <cell r="AG96">
            <v>8950</v>
          </cell>
        </row>
        <row r="97">
          <cell r="D97">
            <v>1332</v>
          </cell>
          <cell r="AG97">
            <v>2741</v>
          </cell>
        </row>
        <row r="98">
          <cell r="D98">
            <v>1744</v>
          </cell>
          <cell r="AG98">
            <v>38440</v>
          </cell>
        </row>
        <row r="99">
          <cell r="D99">
            <v>1331</v>
          </cell>
          <cell r="AG99">
            <v>468</v>
          </cell>
        </row>
        <row r="100">
          <cell r="D100">
            <v>1785</v>
          </cell>
          <cell r="AG100">
            <v>-17782</v>
          </cell>
        </row>
        <row r="101">
          <cell r="D101">
            <v>1551</v>
          </cell>
          <cell r="AG101">
            <v>12271</v>
          </cell>
        </row>
        <row r="102">
          <cell r="D102">
            <v>1788</v>
          </cell>
          <cell r="AG102">
            <v>1372</v>
          </cell>
        </row>
        <row r="103">
          <cell r="D103">
            <v>693</v>
          </cell>
          <cell r="AG103">
            <v>11367</v>
          </cell>
        </row>
        <row r="104">
          <cell r="D104">
            <v>1791</v>
          </cell>
          <cell r="AG104">
            <v>11994</v>
          </cell>
        </row>
        <row r="105">
          <cell r="D105">
            <v>1230</v>
          </cell>
          <cell r="AG105">
            <v>-33465</v>
          </cell>
        </row>
        <row r="106">
          <cell r="D106">
            <v>1817</v>
          </cell>
          <cell r="AG106">
            <v>4173</v>
          </cell>
        </row>
        <row r="107">
          <cell r="D107">
            <v>1330</v>
          </cell>
          <cell r="AG107">
            <v>16972</v>
          </cell>
        </row>
        <row r="108">
          <cell r="D108">
            <v>1818</v>
          </cell>
          <cell r="AG108">
            <v>2929</v>
          </cell>
        </row>
        <row r="109">
          <cell r="D109">
            <v>1550</v>
          </cell>
          <cell r="AG109">
            <v>-1089</v>
          </cell>
        </row>
        <row r="110">
          <cell r="D110">
            <v>1853</v>
          </cell>
          <cell r="AG110">
            <v>327</v>
          </cell>
        </row>
        <row r="111">
          <cell r="D111">
            <v>1119</v>
          </cell>
          <cell r="AG111">
            <v>-202473.86</v>
          </cell>
        </row>
        <row r="112">
          <cell r="D112">
            <v>1863</v>
          </cell>
          <cell r="AG112">
            <v>-996</v>
          </cell>
        </row>
        <row r="113">
          <cell r="D113">
            <v>570</v>
          </cell>
          <cell r="AG113">
            <v>2106</v>
          </cell>
        </row>
        <row r="114">
          <cell r="D114">
            <v>1917</v>
          </cell>
          <cell r="AG114">
            <v>-7617</v>
          </cell>
        </row>
        <row r="115">
          <cell r="D115">
            <v>937</v>
          </cell>
          <cell r="AG115">
            <v>-2093</v>
          </cell>
        </row>
        <row r="116">
          <cell r="D116">
            <v>1925</v>
          </cell>
          <cell r="AG116">
            <v>-28369</v>
          </cell>
        </row>
        <row r="117">
          <cell r="D117">
            <v>534</v>
          </cell>
          <cell r="AG117">
            <v>-8459</v>
          </cell>
        </row>
        <row r="118">
          <cell r="D118">
            <v>1960</v>
          </cell>
          <cell r="AG118">
            <v>-8004</v>
          </cell>
        </row>
        <row r="119">
          <cell r="D119">
            <v>1854</v>
          </cell>
          <cell r="AG119">
            <v>210</v>
          </cell>
        </row>
        <row r="120">
          <cell r="D120">
            <v>1961</v>
          </cell>
          <cell r="AG120">
            <v>88058</v>
          </cell>
        </row>
        <row r="121">
          <cell r="D121">
            <v>949</v>
          </cell>
          <cell r="AG121">
            <v>-2270</v>
          </cell>
        </row>
        <row r="122">
          <cell r="D122">
            <v>2030</v>
          </cell>
          <cell r="AG122">
            <v>17924</v>
          </cell>
        </row>
        <row r="123">
          <cell r="D123">
            <v>448</v>
          </cell>
          <cell r="AG123">
            <v>3994.64</v>
          </cell>
        </row>
        <row r="124">
          <cell r="D124">
            <v>2040</v>
          </cell>
          <cell r="AG124">
            <v>-13655</v>
          </cell>
        </row>
        <row r="125">
          <cell r="D125">
            <v>1843</v>
          </cell>
          <cell r="AG125">
            <v>20800</v>
          </cell>
        </row>
        <row r="126">
          <cell r="D126">
            <v>2080</v>
          </cell>
          <cell r="AG126">
            <v>-21074</v>
          </cell>
        </row>
        <row r="127">
          <cell r="D127">
            <v>1702</v>
          </cell>
          <cell r="AG127">
            <v>2599</v>
          </cell>
        </row>
        <row r="128">
          <cell r="D128">
            <v>2081</v>
          </cell>
          <cell r="AG128">
            <v>-44012</v>
          </cell>
        </row>
        <row r="129">
          <cell r="D129">
            <v>1842</v>
          </cell>
          <cell r="AG129">
            <v>-1086</v>
          </cell>
        </row>
        <row r="130">
          <cell r="D130">
            <v>2082</v>
          </cell>
          <cell r="AG130">
            <v>-18604</v>
          </cell>
        </row>
        <row r="131">
          <cell r="D131">
            <v>1401</v>
          </cell>
          <cell r="AG131">
            <v>-11147</v>
          </cell>
        </row>
        <row r="132">
          <cell r="D132">
            <v>2088</v>
          </cell>
          <cell r="AG132">
            <v>6607</v>
          </cell>
        </row>
        <row r="133">
          <cell r="D133">
            <v>2087</v>
          </cell>
          <cell r="AG133">
            <v>22205</v>
          </cell>
        </row>
        <row r="134">
          <cell r="D134">
            <v>1314</v>
          </cell>
          <cell r="AG134">
            <v>-303001.8</v>
          </cell>
        </row>
        <row r="135">
          <cell r="D135">
            <v>2098</v>
          </cell>
          <cell r="AG135">
            <v>-532</v>
          </cell>
        </row>
        <row r="136">
          <cell r="D136">
            <v>1204</v>
          </cell>
          <cell r="AG136">
            <v>10492</v>
          </cell>
        </row>
        <row r="137">
          <cell r="D137">
            <v>1638</v>
          </cell>
          <cell r="AG137">
            <v>33644</v>
          </cell>
        </row>
        <row r="138">
          <cell r="D138">
            <v>30</v>
          </cell>
          <cell r="AG138">
            <v>14396.59</v>
          </cell>
        </row>
        <row r="139">
          <cell r="D139">
            <v>1613</v>
          </cell>
          <cell r="AG139">
            <v>4436.04</v>
          </cell>
        </row>
        <row r="140">
          <cell r="D140">
            <v>911</v>
          </cell>
          <cell r="AG140">
            <v>13437.48</v>
          </cell>
        </row>
        <row r="141">
          <cell r="D141">
            <v>1605</v>
          </cell>
          <cell r="AG141">
            <v>6228.6</v>
          </cell>
        </row>
        <row r="142">
          <cell r="D142">
            <v>934</v>
          </cell>
          <cell r="AG142">
            <v>-7435.92</v>
          </cell>
        </row>
        <row r="143">
          <cell r="D143">
            <v>1641</v>
          </cell>
          <cell r="AG143">
            <v>4720</v>
          </cell>
        </row>
        <row r="144">
          <cell r="D144">
            <v>572</v>
          </cell>
          <cell r="AG144">
            <v>-109928.34</v>
          </cell>
        </row>
        <row r="145">
          <cell r="D145">
            <v>537</v>
          </cell>
          <cell r="AG145">
            <v>-26813.91</v>
          </cell>
        </row>
        <row r="146">
          <cell r="D146">
            <v>1929</v>
          </cell>
          <cell r="AG146">
            <v>14273</v>
          </cell>
        </row>
        <row r="147">
          <cell r="D147">
            <v>1037</v>
          </cell>
          <cell r="AG147">
            <v>-27216</v>
          </cell>
        </row>
        <row r="148">
          <cell r="D148">
            <v>543</v>
          </cell>
          <cell r="AG148">
            <v>-78760</v>
          </cell>
        </row>
        <row r="149">
          <cell r="D149">
            <v>506</v>
          </cell>
          <cell r="AG149">
            <v>-21725</v>
          </cell>
        </row>
        <row r="150">
          <cell r="D150">
            <v>190</v>
          </cell>
          <cell r="AG150">
            <v>-53016</v>
          </cell>
        </row>
        <row r="151">
          <cell r="D151">
            <v>1039</v>
          </cell>
          <cell r="AG151">
            <v>10737</v>
          </cell>
        </row>
        <row r="152">
          <cell r="D152">
            <v>953</v>
          </cell>
          <cell r="AG152">
            <v>-7587</v>
          </cell>
        </row>
        <row r="153">
          <cell r="D153">
            <v>1157</v>
          </cell>
          <cell r="AG153">
            <v>8176</v>
          </cell>
        </row>
        <row r="154">
          <cell r="D154">
            <v>1536</v>
          </cell>
          <cell r="AG154">
            <v>-14748</v>
          </cell>
        </row>
        <row r="155">
          <cell r="D155">
            <v>1285</v>
          </cell>
          <cell r="AG155">
            <v>-11196</v>
          </cell>
        </row>
        <row r="156">
          <cell r="D156">
            <v>1858</v>
          </cell>
          <cell r="AG156">
            <v>-24137</v>
          </cell>
        </row>
        <row r="157">
          <cell r="D157">
            <v>716</v>
          </cell>
          <cell r="AG157">
            <v>-45246</v>
          </cell>
        </row>
        <row r="158">
          <cell r="D158">
            <v>1232</v>
          </cell>
          <cell r="AG158">
            <v>9419</v>
          </cell>
        </row>
        <row r="159">
          <cell r="D159">
            <v>1246</v>
          </cell>
          <cell r="AG159">
            <v>-14176</v>
          </cell>
        </row>
        <row r="160">
          <cell r="D160">
            <v>619</v>
          </cell>
          <cell r="AG160">
            <v>-25152</v>
          </cell>
        </row>
        <row r="161">
          <cell r="D161">
            <v>936</v>
          </cell>
          <cell r="AG161">
            <v>4662</v>
          </cell>
        </row>
        <row r="162">
          <cell r="D162">
            <v>1586</v>
          </cell>
          <cell r="AG162">
            <v>-36171.35</v>
          </cell>
        </row>
        <row r="163">
          <cell r="D163">
            <v>530</v>
          </cell>
          <cell r="AG163">
            <v>-26475</v>
          </cell>
        </row>
        <row r="164">
          <cell r="D164">
            <v>1196</v>
          </cell>
          <cell r="AG164">
            <v>-20732</v>
          </cell>
        </row>
        <row r="165">
          <cell r="D165">
            <v>1855</v>
          </cell>
          <cell r="AG165">
            <v>832</v>
          </cell>
        </row>
        <row r="166">
          <cell r="D166">
            <v>1195</v>
          </cell>
          <cell r="AG166">
            <v>-46409</v>
          </cell>
        </row>
        <row r="167">
          <cell r="D167">
            <v>1094</v>
          </cell>
          <cell r="AG167">
            <v>-26668</v>
          </cell>
        </row>
        <row r="168">
          <cell r="D168" t="str">
            <v>2079</v>
          </cell>
          <cell r="AG168">
            <v>-297</v>
          </cell>
        </row>
        <row r="169">
          <cell r="D169">
            <v>1720</v>
          </cell>
          <cell r="AG169">
            <v>-39302</v>
          </cell>
        </row>
        <row r="170">
          <cell r="D170">
            <v>1508</v>
          </cell>
          <cell r="AG170">
            <v>-6885</v>
          </cell>
        </row>
        <row r="171">
          <cell r="D171">
            <v>531</v>
          </cell>
          <cell r="AG171">
            <v>-14434.66</v>
          </cell>
        </row>
        <row r="172">
          <cell r="D172">
            <v>1378</v>
          </cell>
          <cell r="AG172">
            <v>-56540</v>
          </cell>
        </row>
        <row r="173">
          <cell r="D173">
            <v>1721</v>
          </cell>
          <cell r="AG173">
            <v>7992</v>
          </cell>
        </row>
        <row r="174">
          <cell r="D174">
            <v>2041</v>
          </cell>
          <cell r="AG174">
            <v>-6009</v>
          </cell>
        </row>
        <row r="175">
          <cell r="D175">
            <v>1010</v>
          </cell>
          <cell r="AG175">
            <v>15904</v>
          </cell>
        </row>
        <row r="176">
          <cell r="D176">
            <v>1377</v>
          </cell>
          <cell r="AG176">
            <v>-19580</v>
          </cell>
        </row>
        <row r="177">
          <cell r="D177">
            <v>1379</v>
          </cell>
          <cell r="AG177">
            <v>-5623</v>
          </cell>
        </row>
        <row r="178">
          <cell r="D178">
            <v>1587</v>
          </cell>
          <cell r="AG178">
            <v>-55032</v>
          </cell>
        </row>
        <row r="179">
          <cell r="D179">
            <v>1560</v>
          </cell>
          <cell r="AG179">
            <v>33151</v>
          </cell>
        </row>
        <row r="180">
          <cell r="D180">
            <v>2029</v>
          </cell>
          <cell r="AG180">
            <v>2677</v>
          </cell>
        </row>
        <row r="181">
          <cell r="D181">
            <v>1959</v>
          </cell>
          <cell r="AG181">
            <v>5504</v>
          </cell>
        </row>
        <row r="182">
          <cell r="D182">
            <v>675</v>
          </cell>
          <cell r="AG182">
            <v>11685</v>
          </cell>
        </row>
        <row r="183">
          <cell r="D183">
            <v>461</v>
          </cell>
          <cell r="AG183">
            <v>-7668</v>
          </cell>
        </row>
        <row r="184">
          <cell r="D184">
            <v>1333</v>
          </cell>
          <cell r="AG184">
            <v>7102</v>
          </cell>
        </row>
        <row r="185">
          <cell r="D185">
            <v>438</v>
          </cell>
          <cell r="AG185">
            <v>21685</v>
          </cell>
        </row>
        <row r="186">
          <cell r="D186">
            <v>906</v>
          </cell>
          <cell r="AG186">
            <v>-7115.9</v>
          </cell>
        </row>
        <row r="187">
          <cell r="D187">
            <v>917</v>
          </cell>
          <cell r="AG187">
            <v>-3755</v>
          </cell>
        </row>
        <row r="188">
          <cell r="D188">
            <v>986</v>
          </cell>
          <cell r="AG188">
            <v>-4437</v>
          </cell>
        </row>
        <row r="189">
          <cell r="D189">
            <v>987</v>
          </cell>
          <cell r="AG189">
            <v>2299</v>
          </cell>
        </row>
        <row r="190">
          <cell r="D190">
            <v>988</v>
          </cell>
          <cell r="AG190">
            <v>12021</v>
          </cell>
        </row>
        <row r="191">
          <cell r="D191">
            <v>989</v>
          </cell>
          <cell r="AG191">
            <v>2624</v>
          </cell>
        </row>
        <row r="192">
          <cell r="D192">
            <v>1236</v>
          </cell>
          <cell r="AG192">
            <v>-21074.11</v>
          </cell>
        </row>
        <row r="193">
          <cell r="D193">
            <v>115</v>
          </cell>
          <cell r="AG193">
            <v>24631.47</v>
          </cell>
        </row>
        <row r="194">
          <cell r="D194">
            <v>388</v>
          </cell>
          <cell r="AG194">
            <v>-18014</v>
          </cell>
        </row>
        <row r="195">
          <cell r="D195">
            <v>592</v>
          </cell>
          <cell r="AG195">
            <v>-24626.13</v>
          </cell>
        </row>
        <row r="196">
          <cell r="D196">
            <v>521</v>
          </cell>
          <cell r="AG196">
            <v>10221</v>
          </cell>
        </row>
        <row r="197">
          <cell r="D197">
            <v>601</v>
          </cell>
          <cell r="AG197">
            <v>-40129</v>
          </cell>
        </row>
        <row r="198">
          <cell r="D198">
            <v>1120</v>
          </cell>
          <cell r="AG198">
            <v>-11563.28</v>
          </cell>
        </row>
        <row r="199">
          <cell r="D199">
            <v>1567</v>
          </cell>
          <cell r="AG199">
            <v>-9857</v>
          </cell>
        </row>
        <row r="200">
          <cell r="D200">
            <v>1020</v>
          </cell>
          <cell r="AG200">
            <v>-3047</v>
          </cell>
        </row>
        <row r="201">
          <cell r="D201">
            <v>581</v>
          </cell>
          <cell r="AG201">
            <v>-8789</v>
          </cell>
        </row>
        <row r="202">
          <cell r="D202">
            <v>37</v>
          </cell>
          <cell r="AG202">
            <v>-182704.06</v>
          </cell>
        </row>
        <row r="203">
          <cell r="D203">
            <v>1215</v>
          </cell>
          <cell r="AG203">
            <v>47611</v>
          </cell>
        </row>
        <row r="204">
          <cell r="D204">
            <v>475</v>
          </cell>
          <cell r="AG204">
            <v>7363</v>
          </cell>
        </row>
        <row r="205">
          <cell r="D205">
            <v>1007</v>
          </cell>
          <cell r="AG205">
            <v>-5580</v>
          </cell>
        </row>
        <row r="206">
          <cell r="D206">
            <v>542</v>
          </cell>
          <cell r="AG206">
            <v>-39304</v>
          </cell>
        </row>
        <row r="207">
          <cell r="D207">
            <v>1542</v>
          </cell>
          <cell r="AG207">
            <v>-4767.1099999999997</v>
          </cell>
        </row>
        <row r="208">
          <cell r="D208">
            <v>331</v>
          </cell>
          <cell r="AG208">
            <v>-1982</v>
          </cell>
        </row>
        <row r="209">
          <cell r="D209">
            <v>1657</v>
          </cell>
          <cell r="AG209">
            <v>-11742.44</v>
          </cell>
        </row>
        <row r="210">
          <cell r="D210">
            <v>213</v>
          </cell>
          <cell r="AG210">
            <v>-13975.7</v>
          </cell>
        </row>
        <row r="211">
          <cell r="D211">
            <v>1354</v>
          </cell>
          <cell r="AG211">
            <v>-149251.35999999999</v>
          </cell>
        </row>
        <row r="212">
          <cell r="D212">
            <v>798</v>
          </cell>
          <cell r="AG212">
            <v>-6247.18</v>
          </cell>
        </row>
        <row r="213">
          <cell r="D213">
            <v>1626</v>
          </cell>
          <cell r="AG213">
            <v>-13676</v>
          </cell>
        </row>
        <row r="214">
          <cell r="D214">
            <v>603</v>
          </cell>
          <cell r="AG214">
            <v>-9422</v>
          </cell>
        </row>
        <row r="215">
          <cell r="D215">
            <v>1241</v>
          </cell>
          <cell r="AG215">
            <v>-38354</v>
          </cell>
        </row>
        <row r="216">
          <cell r="D216">
            <v>600</v>
          </cell>
          <cell r="AG216">
            <v>-10477</v>
          </cell>
        </row>
        <row r="217">
          <cell r="D217">
            <v>1092</v>
          </cell>
          <cell r="AG217">
            <v>-27869</v>
          </cell>
        </row>
        <row r="218">
          <cell r="D218">
            <v>797</v>
          </cell>
          <cell r="AG218">
            <v>-8001.88</v>
          </cell>
        </row>
        <row r="219">
          <cell r="D219">
            <v>1927</v>
          </cell>
          <cell r="AG219">
            <v>10203</v>
          </cell>
        </row>
        <row r="220">
          <cell r="D220">
            <v>1786</v>
          </cell>
          <cell r="AG220">
            <v>-5931</v>
          </cell>
        </row>
        <row r="221">
          <cell r="D221">
            <v>1315</v>
          </cell>
          <cell r="AG221">
            <v>25895</v>
          </cell>
        </row>
        <row r="222">
          <cell r="D222">
            <v>446</v>
          </cell>
          <cell r="AG222">
            <v>39801.980000000003</v>
          </cell>
        </row>
        <row r="223">
          <cell r="D223">
            <v>2042</v>
          </cell>
          <cell r="AG223">
            <v>-3750</v>
          </cell>
        </row>
        <row r="224">
          <cell r="D224">
            <v>1866</v>
          </cell>
          <cell r="AG224">
            <v>10514</v>
          </cell>
        </row>
        <row r="225">
          <cell r="D225">
            <v>826</v>
          </cell>
          <cell r="AG225">
            <v>-9671</v>
          </cell>
        </row>
        <row r="226">
          <cell r="D226">
            <v>535</v>
          </cell>
          <cell r="AG226">
            <v>3931</v>
          </cell>
        </row>
        <row r="227">
          <cell r="D227">
            <v>636</v>
          </cell>
          <cell r="AG227">
            <v>-13339</v>
          </cell>
        </row>
        <row r="228">
          <cell r="D228">
            <v>1014</v>
          </cell>
          <cell r="AG228">
            <v>-14506</v>
          </cell>
        </row>
        <row r="229">
          <cell r="D229">
            <v>1299</v>
          </cell>
          <cell r="AG229">
            <v>-13485.11</v>
          </cell>
        </row>
        <row r="230">
          <cell r="D230">
            <v>1206</v>
          </cell>
          <cell r="AG230">
            <v>-19315.25</v>
          </cell>
        </row>
        <row r="231">
          <cell r="D231">
            <v>2004</v>
          </cell>
          <cell r="AG231">
            <v>-7263</v>
          </cell>
        </row>
        <row r="232">
          <cell r="D232">
            <v>1658</v>
          </cell>
          <cell r="AG232">
            <v>-36832</v>
          </cell>
        </row>
        <row r="233">
          <cell r="D233">
            <v>1723</v>
          </cell>
          <cell r="AG233">
            <v>-22544</v>
          </cell>
        </row>
        <row r="234">
          <cell r="D234">
            <v>1926</v>
          </cell>
          <cell r="AG234">
            <v>-343</v>
          </cell>
        </row>
        <row r="235">
          <cell r="D235">
            <v>1539</v>
          </cell>
          <cell r="AG235">
            <v>-763</v>
          </cell>
        </row>
        <row r="236">
          <cell r="D236">
            <v>1787</v>
          </cell>
          <cell r="AG236">
            <v>4756</v>
          </cell>
        </row>
        <row r="237">
          <cell r="D237">
            <v>1095</v>
          </cell>
          <cell r="AG237">
            <v>12456</v>
          </cell>
        </row>
        <row r="238">
          <cell r="D238">
            <v>1639</v>
          </cell>
          <cell r="AG238">
            <v>6939</v>
          </cell>
        </row>
        <row r="239">
          <cell r="D239">
            <v>1234</v>
          </cell>
          <cell r="AG239">
            <v>9162.84</v>
          </cell>
        </row>
        <row r="240">
          <cell r="D240">
            <v>2043</v>
          </cell>
          <cell r="AG240">
            <v>6004</v>
          </cell>
        </row>
        <row r="241">
          <cell r="D241">
            <v>16</v>
          </cell>
          <cell r="AG241">
            <v>-39284.620000000003</v>
          </cell>
        </row>
        <row r="242">
          <cell r="AG242">
            <v>-2887891.19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SALARIES"/>
      <sheetName val="GL"/>
      <sheetName val="ELOG Categories"/>
    </sheetNames>
    <sheetDataSet>
      <sheetData sheetId="0" refreshError="1"/>
      <sheetData sheetId="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CD80D51-89E9-4988-8005-1315B425D228}" name="Table1" displayName="Table1" ref="A7:U235" totalsRowShown="0" headerRowDxfId="28" headerRowBorderDxfId="27" tableBorderDxfId="26" totalsRowBorderDxfId="25">
  <autoFilter ref="A7:U235" xr:uid="{1CD80D51-89E9-4988-8005-1315B425D228}"/>
  <tableColumns count="21">
    <tableColumn id="1" xr3:uid="{508EE81B-144B-454C-AA51-ACE4869BDE38}" name="ID+Object" dataDxfId="24"/>
    <tableColumn id="2" xr3:uid="{A16CBF44-A6F5-4980-A64C-8F91609850B7}" name="Employee ID" dataDxfId="23"/>
    <tableColumn id="3" xr3:uid="{1E5A7046-A56C-4299-8CD7-303E92B18EE4}" name="Management Code" dataDxfId="22"/>
    <tableColumn id="4" xr3:uid="{B910AB42-71C0-4DBE-A579-AC174AE63DF4}" name="ID Code" dataDxfId="21"/>
    <tableColumn id="5" xr3:uid="{0429E64B-F41A-4BD2-B4B5-B8B01569D512}" name="Percentage" dataDxfId="20" dataCellStyle="Percent"/>
    <tableColumn id="6" xr3:uid="{73B56323-F2A4-4457-B7E3-A9F5A7824E3F}" name="Resource Code" dataDxfId="19" dataCellStyle="Comma"/>
    <tableColumn id="7" xr3:uid="{5244B4BC-0AE7-4AF4-992F-8EBA9590B25A}" name="Object Code" dataDxfId="18"/>
    <tableColumn id="8" xr3:uid="{BD5A093A-3992-43E4-8C01-AFD3E48E88C2}" name="Amount" dataDxfId="17" dataCellStyle="Currency"/>
    <tableColumn id="9" xr3:uid="{B3196006-FDC3-4D9D-B358-0AD11AA00A48}" name=" Name" dataDxfId="16"/>
    <tableColumn id="10" xr3:uid="{28B93AAD-E396-4BD0-A9F2-BBD57993906B}" name=" Check Date" dataDxfId="15"/>
    <tableColumn id="11" xr3:uid="{661ECE06-081E-4929-B0A8-8F32DD48C4FE}" name="Month" dataDxfId="14"/>
    <tableColumn id="12" xr3:uid="{3CBC6D0B-A97D-4C4B-83F8-15C32517C10C}" name="Benefits" dataDxfId="13" dataCellStyle="Percent"/>
    <tableColumn id="13" xr3:uid="{B9B92352-E2B6-4449-8E80-AC81558C424F}" name="Amount2" dataDxfId="12" dataCellStyle="Currency"/>
    <tableColumn id="14" xr3:uid="{5DA06041-2267-4F70-933F-23FDF274005E}" name="Notes" dataDxfId="11"/>
    <tableColumn id="15" xr3:uid="{913F1007-E8DA-4790-9E75-92357B169732}" name="Resource Code3" dataDxfId="10" dataCellStyle="Normal 8"/>
    <tableColumn id="16" xr3:uid="{4213EFA7-79AB-43C3-B215-6DD4612FB655}" name="LLMF Category" dataDxfId="9"/>
    <tableColumn id="17" xr3:uid="{6D8A5896-6F78-4302-948E-F89EC63A5941}" name="CRF Category" dataDxfId="8"/>
    <tableColumn id="18" xr3:uid="{9A09344A-701F-4098-A6B2-5E54F76B26A9}" name="ESSER Category" dataDxfId="7"/>
    <tableColumn id="19" xr3:uid="{6D500898-55A2-401D-92FC-3F53D3408C45}" name="ESSER III - 3214 Category" dataDxfId="6"/>
    <tableColumn id="20" xr3:uid="{697C99B3-6873-44D0-AECA-3C226EFE6D35}" name="ELOG Category" dataDxfId="5"/>
    <tableColumn id="21" xr3:uid="{8390615A-0920-439B-A0C0-65BE168CFDE3}" name="FY" dataDxfId="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E7F4CD4-1F42-4604-BAFE-825B67374DCC}" name="Table2" displayName="Table2" ref="A4:R17" totalsRowShown="0" headerRowBorderDxfId="2" tableBorderDxfId="3">
  <autoFilter ref="A4:R17" xr:uid="{00000000-0009-0000-0100-000002000000}"/>
  <tableColumns count="18">
    <tableColumn id="1" xr3:uid="{04BDFA38-FC81-4219-BECC-410D1AEEEDB9}" name="Management"/>
    <tableColumn id="2" xr3:uid="{732DA5E0-1A2F-4443-88D6-458A1129B55A}" name="Obj Code"/>
    <tableColumn id="3" xr3:uid="{B701C25C-C9DE-463E-A960-F7222CE30AD7}" name="Object Title"/>
    <tableColumn id="4" xr3:uid="{4CE083BF-80F1-4B33-9722-83EDD618FE68}" name="Document Date" dataDxfId="1"/>
    <tableColumn id="5" xr3:uid="{DE40E986-BCA8-411A-B621-013656643D17}" name="Accounting Period" dataDxfId="0"/>
    <tableColumn id="6" xr3:uid="{CCB10209-4120-48F4-9BBE-411D38A6A5B4}" name="Type"/>
    <tableColumn id="7" xr3:uid="{ED0B1B8C-84F9-4168-9E03-C4A46417B71A}" name="Document Number"/>
    <tableColumn id="8" xr3:uid="{11664366-1C6A-4A38-9412-4848AF56BF09}" name="Vendor Name"/>
    <tableColumn id="9" xr3:uid="{2282ABDD-E0DB-47E2-8487-56F9B48955AE}" name="Name (JES)"/>
    <tableColumn id="10" xr3:uid="{AF11A4EB-00B3-43AB-8C41-E1D021C18044}" name="Line Description"/>
    <tableColumn id="11" xr3:uid="{1E466193-9FC6-4325-8EA9-CF8A4B116AB1}" name="Resource/Grant"/>
    <tableColumn id="12" xr3:uid="{0B558872-A826-4005-9DE8-2E2F9C3BAF28}" name="ID"/>
    <tableColumn id="13" xr3:uid="{9F1F4E19-7549-4163-B480-834E1667C5D5}" name="Debit" dataCellStyle="Currency"/>
    <tableColumn id="14" xr3:uid="{DF03D2C1-131C-4570-8B20-E406C3C0BA54}" name="Credit"/>
    <tableColumn id="15" xr3:uid="{012275A6-43C8-49B3-80B5-9A00286C363D}" name="Comment"/>
    <tableColumn id="16" xr3:uid="{340074FF-234E-47C1-A11C-B1E1E95D4EC7}" name="Actual Amount" dataCellStyle="Currency"/>
    <tableColumn id="17" xr3:uid="{6C3DC3D1-BEB7-494B-9A48-E51DB45C8410}" name="Resource Code"/>
    <tableColumn id="18" xr3:uid="{7D74DFE7-2D35-42A8-92AE-D4AD1CC592CC}" name="ELOG Categor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cde.ca.gov/ls/ex/exldfundingresults.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68A17-051B-4C1F-8C30-002972E41409}">
  <dimension ref="A1:J17"/>
  <sheetViews>
    <sheetView zoomScaleNormal="100" workbookViewId="0">
      <selection activeCell="A8" sqref="A8"/>
    </sheetView>
  </sheetViews>
  <sheetFormatPr defaultRowHeight="15" x14ac:dyDescent="0.25"/>
  <cols>
    <col min="1" max="1" width="45.85546875" customWidth="1"/>
    <col min="2" max="2" width="21.85546875" customWidth="1"/>
    <col min="3" max="3" width="16.5703125" customWidth="1"/>
    <col min="4" max="10" width="15.140625" customWidth="1"/>
  </cols>
  <sheetData>
    <row r="1" spans="1:10" x14ac:dyDescent="0.25">
      <c r="A1" t="s">
        <v>375</v>
      </c>
      <c r="B1" t="s">
        <v>385</v>
      </c>
      <c r="E1" t="s">
        <v>376</v>
      </c>
      <c r="F1" t="s">
        <v>377</v>
      </c>
    </row>
    <row r="2" spans="1:10" x14ac:dyDescent="0.25">
      <c r="A2" t="s">
        <v>378</v>
      </c>
      <c r="B2" t="s">
        <v>386</v>
      </c>
    </row>
    <row r="5" spans="1:10" x14ac:dyDescent="0.25">
      <c r="A5" t="s">
        <v>379</v>
      </c>
      <c r="C5" s="134" t="s">
        <v>380</v>
      </c>
      <c r="D5" s="135">
        <v>44012</v>
      </c>
      <c r="E5" s="135">
        <v>44377</v>
      </c>
      <c r="F5" s="135">
        <v>44742</v>
      </c>
      <c r="G5" s="135">
        <v>45107</v>
      </c>
      <c r="H5" s="135">
        <v>45473</v>
      </c>
    </row>
    <row r="7" spans="1:10" ht="33.75" customHeight="1" x14ac:dyDescent="0.25">
      <c r="A7" s="136" t="s">
        <v>365</v>
      </c>
      <c r="B7" s="136" t="s">
        <v>366</v>
      </c>
      <c r="C7" s="136" t="s">
        <v>367</v>
      </c>
      <c r="D7" s="136" t="s">
        <v>368</v>
      </c>
      <c r="E7" s="136" t="s">
        <v>369</v>
      </c>
      <c r="F7" s="136" t="s">
        <v>370</v>
      </c>
      <c r="G7" s="136" t="s">
        <v>371</v>
      </c>
      <c r="H7" s="136" t="s">
        <v>372</v>
      </c>
      <c r="I7" s="136" t="s">
        <v>373</v>
      </c>
      <c r="J7" s="136" t="s">
        <v>374</v>
      </c>
    </row>
    <row r="8" spans="1:10" x14ac:dyDescent="0.25">
      <c r="A8" s="2" t="s">
        <v>0</v>
      </c>
      <c r="B8" s="2" t="s">
        <v>381</v>
      </c>
      <c r="C8" s="133">
        <v>9983</v>
      </c>
      <c r="D8" s="151">
        <f>SUMIFS(Table1[Amount2],Table1[Resource Code3],$A8,Table1[FY],D$5)</f>
        <v>0</v>
      </c>
      <c r="E8" s="151">
        <f>SUMIFS(Table1[Amount2],Table1[Resource Code3],$A8,Table1[FY],E$5)</f>
        <v>0</v>
      </c>
      <c r="F8" s="151">
        <f>SUMIFS(Table1[Amount2],Table1[Resource Code3],$A8,Table1[FY],F$5)+SUMIFS(Table2[Actual Amount],Table2[Resource Code],Summary!A8)</f>
        <v>0</v>
      </c>
      <c r="G8" s="151">
        <f>SUMIFS(Table1[Amount2],Table1[Resource Code3],$A8,Table1[FY],G$5)</f>
        <v>11913.77</v>
      </c>
      <c r="H8" s="151">
        <f>SUMIFS(Table1[Amount2],Table1[Resource Code3],$A8,Table1[FY],H$5)</f>
        <v>0</v>
      </c>
      <c r="I8" s="133">
        <f>SUM(D8:H8)</f>
        <v>11913.77</v>
      </c>
      <c r="J8" s="176">
        <f>C8-I8</f>
        <v>-1930.7700000000004</v>
      </c>
    </row>
    <row r="9" spans="1:10" x14ac:dyDescent="0.25">
      <c r="A9" s="2" t="s">
        <v>1</v>
      </c>
      <c r="B9" s="2" t="s">
        <v>381</v>
      </c>
      <c r="C9" s="133">
        <v>2291</v>
      </c>
      <c r="D9" s="151">
        <f>SUMIFS(Table1[Amount2],Table1[Resource Code3],$A9,Table1[FY],D$5)</f>
        <v>0</v>
      </c>
      <c r="E9" s="151">
        <f>SUMIFS(Table1[Amount2],Table1[Resource Code3],$A9,Table1[FY],E$5)</f>
        <v>0</v>
      </c>
      <c r="F9" s="151">
        <f>SUMIFS(Table1[Amount2],Table1[Resource Code3],$A9,Table1[FY],F$5)+SUMIFS(Table2[Actual Amount],Table2[Resource Code],Summary!A9)</f>
        <v>0</v>
      </c>
      <c r="G9" s="151">
        <f>SUMIFS(Table1[Amount2],Table1[Resource Code3],$A9,Table1[FY],G$5)</f>
        <v>3093.5</v>
      </c>
      <c r="H9" s="151">
        <f>SUMIFS(Table1[Amount2],Table1[Resource Code3],$A9,Table1[FY],H$5)</f>
        <v>0</v>
      </c>
      <c r="I9" s="133">
        <f t="shared" ref="I9:I13" si="0">SUM(D9:H9)</f>
        <v>3093.5</v>
      </c>
      <c r="J9" s="133">
        <f t="shared" ref="J9:J13" si="1">C9-I9</f>
        <v>-802.5</v>
      </c>
    </row>
    <row r="10" spans="1:10" x14ac:dyDescent="0.25">
      <c r="A10" s="2" t="s">
        <v>2</v>
      </c>
      <c r="B10" s="2" t="s">
        <v>382</v>
      </c>
      <c r="C10" s="133">
        <v>6508</v>
      </c>
      <c r="D10" s="151">
        <f>SUMIFS(Table1[Amount2],Table1[Resource Code3],$A10,Table1[FY],D$5)</f>
        <v>0</v>
      </c>
      <c r="E10" s="151">
        <f>SUMIFS(Table1[Amount2],Table1[Resource Code3],$A10,Table1[FY],E$5)</f>
        <v>0</v>
      </c>
      <c r="F10" s="151">
        <f>SUMIFS(Table1[Amount2],Table1[Resource Code3],$A10,Table1[FY],F$5)+SUMIFS(Table2[Actual Amount],Table2[Resource Code],Summary!A10)</f>
        <v>0</v>
      </c>
      <c r="G10" s="151">
        <f>SUMIFS(Table1[Amount2],Table1[Resource Code3],$A10,Table1[FY],G$5)</f>
        <v>0</v>
      </c>
      <c r="H10" s="151">
        <f>SUMIFS(Table1[Amount2],Table1[Resource Code3],$A10,Table1[FY],H$5)</f>
        <v>10403.84</v>
      </c>
      <c r="I10" s="133">
        <f t="shared" si="0"/>
        <v>10403.84</v>
      </c>
      <c r="J10" s="133">
        <f t="shared" si="1"/>
        <v>-3895.84</v>
      </c>
    </row>
    <row r="11" spans="1:10" x14ac:dyDescent="0.25">
      <c r="A11" s="2" t="s">
        <v>3</v>
      </c>
      <c r="B11" s="2" t="s">
        <v>382</v>
      </c>
      <c r="C11" s="133">
        <v>11218</v>
      </c>
      <c r="D11" s="151">
        <f>SUMIFS(Table1[Amount2],Table1[Resource Code3],$A11,Table1[FY],D$5)</f>
        <v>0</v>
      </c>
      <c r="E11" s="151">
        <f>SUMIFS(Table1[Amount2],Table1[Resource Code3],$A11,Table1[FY],E$5)</f>
        <v>0</v>
      </c>
      <c r="F11" s="151">
        <f>SUMIFS(Table1[Amount2],Table1[Resource Code3],$A11,Table1[FY],F$5)+SUMIFS(Table2[Actual Amount],Table2[Resource Code],Summary!A11)</f>
        <v>0</v>
      </c>
      <c r="G11" s="151">
        <f>SUMIFS(Table1[Amount2],Table1[Resource Code3],$A11,Table1[FY],G$5)</f>
        <v>0</v>
      </c>
      <c r="H11" s="151">
        <f>SUMIFS(Table1[Amount2],Table1[Resource Code3],$A11,Table1[FY],H$5)</f>
        <v>12439.130000000003</v>
      </c>
      <c r="I11" s="133">
        <f t="shared" si="0"/>
        <v>12439.130000000003</v>
      </c>
      <c r="J11" s="133">
        <f t="shared" si="1"/>
        <v>-1221.1300000000028</v>
      </c>
    </row>
    <row r="12" spans="1:10" x14ac:dyDescent="0.25">
      <c r="A12" s="2" t="s">
        <v>364</v>
      </c>
      <c r="B12" s="2" t="s">
        <v>383</v>
      </c>
      <c r="C12" s="133">
        <v>31122</v>
      </c>
      <c r="D12" s="151">
        <f>SUMIFS(Table1[Amount2],Table1[Resource Code3],$A12,Table1[FY],D$5)</f>
        <v>0</v>
      </c>
      <c r="E12" s="151">
        <f>SUMIFS(Table1[Amount2],Table1[Resource Code3],$A12,Table1[FY],E$5)</f>
        <v>0</v>
      </c>
      <c r="F12" s="151">
        <f>SUMIFS(Table1[Amount2],Table1[Resource Code3],$A12,Table1[FY],F$5)+SUMIFS(Table2[Actual Amount],Table2[Resource Code],Summary!A12)</f>
        <v>34193.207999999999</v>
      </c>
      <c r="G12" s="151">
        <f>SUMIFS(Table1[Amount2],Table1[Resource Code3],$A12,Table1[FY],G$5)</f>
        <v>0</v>
      </c>
      <c r="H12" s="151">
        <f>SUMIFS(Table1[Amount2],Table1[Resource Code3],$A12,Table1[FY],H$5)</f>
        <v>0</v>
      </c>
      <c r="I12" s="133">
        <f t="shared" si="0"/>
        <v>34193.207999999999</v>
      </c>
      <c r="J12" s="133">
        <f t="shared" si="1"/>
        <v>-3071.2079999999987</v>
      </c>
    </row>
    <row r="13" spans="1:10" x14ac:dyDescent="0.25">
      <c r="A13" s="2" t="s">
        <v>362</v>
      </c>
      <c r="B13" s="2" t="s">
        <v>383</v>
      </c>
      <c r="C13" s="133">
        <v>6680</v>
      </c>
      <c r="D13" s="151">
        <f>SUMIFS(Table1[Amount2],Table1[Resource Code3],$A13,Table1[FY],D$5)</f>
        <v>0</v>
      </c>
      <c r="E13" s="151">
        <f>SUMIFS(Table1[Amount2],Table1[Resource Code3],$A13,Table1[FY],E$5)</f>
        <v>0</v>
      </c>
      <c r="F13" s="151">
        <f>SUMIFS(Table1[Amount2],Table1[Resource Code3],$A13,Table1[FY],F$5)+SUMIFS(Table2[Actual Amount],Table2[Resource Code],Summary!A13)</f>
        <v>6867.6735000000008</v>
      </c>
      <c r="G13" s="151">
        <f>SUMIFS(Table1[Amount2],Table1[Resource Code3],$A13,Table1[FY],G$5)</f>
        <v>0</v>
      </c>
      <c r="H13" s="151">
        <f>SUMIFS(Table1[Amount2],Table1[Resource Code3],$A13,Table1[FY],H$5)</f>
        <v>0</v>
      </c>
      <c r="I13" s="133">
        <f t="shared" si="0"/>
        <v>6867.6735000000008</v>
      </c>
      <c r="J13" s="133">
        <f t="shared" si="1"/>
        <v>-187.67350000000079</v>
      </c>
    </row>
    <row r="15" spans="1:10" x14ac:dyDescent="0.25">
      <c r="C15" s="12">
        <f>SUM(C8:C13)</f>
        <v>67802</v>
      </c>
    </row>
    <row r="17" spans="3:3" x14ac:dyDescent="0.25">
      <c r="C17">
        <v>90947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37326-320D-4051-AC12-FD89985AEA67}">
  <dimension ref="A1:R25"/>
  <sheetViews>
    <sheetView tabSelected="1" zoomScale="90" zoomScaleNormal="90" workbookViewId="0">
      <selection activeCell="B25" sqref="B25"/>
    </sheetView>
  </sheetViews>
  <sheetFormatPr defaultRowHeight="15" x14ac:dyDescent="0.25"/>
  <cols>
    <col min="1" max="1" width="67.140625" customWidth="1"/>
    <col min="2" max="2" width="31.28515625" customWidth="1"/>
    <col min="3" max="3" width="20.28515625" customWidth="1"/>
    <col min="4" max="4" width="2.42578125" customWidth="1"/>
    <col min="5" max="5" width="21.5703125" bestFit="1" customWidth="1"/>
    <col min="6" max="6" width="14.5703125" customWidth="1"/>
    <col min="7" max="7" width="3.140625" customWidth="1"/>
    <col min="8" max="8" width="21.5703125" bestFit="1" customWidth="1"/>
    <col min="9" max="9" width="14.5703125" customWidth="1"/>
    <col min="10" max="10" width="3" customWidth="1"/>
    <col min="11" max="11" width="23.5703125" bestFit="1" customWidth="1"/>
    <col min="12" max="12" width="14.5703125" customWidth="1"/>
    <col min="13" max="13" width="5.140625" customWidth="1"/>
    <col min="14" max="14" width="23.5703125" bestFit="1" customWidth="1"/>
    <col min="15" max="15" width="11.28515625" customWidth="1"/>
    <col min="16" max="16" width="3.5703125" customWidth="1"/>
    <col min="17" max="17" width="21.5703125" bestFit="1" customWidth="1"/>
    <col min="18" max="18" width="14.5703125" customWidth="1"/>
  </cols>
  <sheetData>
    <row r="1" spans="1:18" ht="19.5" thickBot="1" x14ac:dyDescent="0.35">
      <c r="A1" s="11" t="s">
        <v>15</v>
      </c>
      <c r="B1" s="128" t="str">
        <f>Allocations!B2</f>
        <v>Alma Fuerte Public School</v>
      </c>
      <c r="E1" s="179">
        <f>E2-E3</f>
        <v>0</v>
      </c>
      <c r="N1" s="179">
        <f>N2-N3</f>
        <v>-2.0000000004074536E-3</v>
      </c>
    </row>
    <row r="2" spans="1:18" x14ac:dyDescent="0.25">
      <c r="E2" s="179">
        <f>E6+E11</f>
        <v>2291</v>
      </c>
      <c r="N2" s="179">
        <f>N6+N11</f>
        <v>31121.998</v>
      </c>
    </row>
    <row r="3" spans="1:18" s="11" customFormat="1" ht="18.75" x14ac:dyDescent="0.3">
      <c r="A3" s="11" t="s">
        <v>14</v>
      </c>
      <c r="B3" s="119">
        <f>INDEX(Allocations!$E$6:$E$122,MATCH(Calculation!B5,Allocations!$C$6:$C$122,0))</f>
        <v>9983</v>
      </c>
      <c r="C3" s="119"/>
      <c r="D3" s="119"/>
      <c r="E3" s="119">
        <f>INDEX(Allocations!$E$6:$E$122,MATCH(Calculation!E5,Allocations!$C$6:$C$122,0))</f>
        <v>2291</v>
      </c>
      <c r="F3" s="119"/>
      <c r="G3" s="119"/>
      <c r="H3" s="119">
        <f>INDEX(Allocations!$E$6:$E$122,MATCH(Calculation!H5,Allocations!$C$6:$C$122,0))</f>
        <v>6508</v>
      </c>
      <c r="I3" s="119"/>
      <c r="J3" s="119"/>
      <c r="K3" s="119">
        <f>INDEX(Allocations!$E$6:$E$122,MATCH(Calculation!K5,Allocations!$C$6:$C$122,0))</f>
        <v>11218</v>
      </c>
      <c r="L3" s="119"/>
      <c r="M3" s="119"/>
      <c r="N3" s="119">
        <f>INDEX(Allocations!$E$6:$E$122,MATCH(Calculation!N5,Allocations!$C$6:$C$122,0))</f>
        <v>31122</v>
      </c>
      <c r="O3" s="119"/>
      <c r="P3" s="119"/>
      <c r="Q3" s="119">
        <f>INDEX(Allocations!$E$6:$E$122,MATCH(Calculation!Q5,Allocations!$C$6:$C$122,0))</f>
        <v>6680</v>
      </c>
      <c r="R3" s="119"/>
    </row>
    <row r="5" spans="1:18" s="126" customFormat="1" ht="93.75" x14ac:dyDescent="0.3">
      <c r="A5" s="123"/>
      <c r="B5" s="124" t="s">
        <v>0</v>
      </c>
      <c r="C5" s="125" t="s">
        <v>0</v>
      </c>
      <c r="D5" s="125"/>
      <c r="E5" s="124" t="s">
        <v>1</v>
      </c>
      <c r="F5" s="125" t="s">
        <v>1</v>
      </c>
      <c r="G5" s="125"/>
      <c r="H5" s="124" t="s">
        <v>2</v>
      </c>
      <c r="I5" s="125" t="s">
        <v>2</v>
      </c>
      <c r="J5" s="125"/>
      <c r="K5" s="124" t="s">
        <v>3</v>
      </c>
      <c r="L5" s="125" t="s">
        <v>3</v>
      </c>
      <c r="M5" s="125"/>
      <c r="N5" s="124" t="s">
        <v>364</v>
      </c>
      <c r="O5" s="125" t="s">
        <v>4</v>
      </c>
      <c r="P5" s="125"/>
      <c r="Q5" s="124" t="s">
        <v>362</v>
      </c>
      <c r="R5" s="125" t="s">
        <v>5</v>
      </c>
    </row>
    <row r="6" spans="1:18" ht="24" x14ac:dyDescent="0.4">
      <c r="A6" s="3" t="s">
        <v>6</v>
      </c>
      <c r="B6" s="129">
        <f>SUMIFS(Table1[Amount2],Table1[ELOG Category],Calculation!$A6,Table1[Resource Code3],Calculation!B$5)</f>
        <v>0</v>
      </c>
      <c r="C6" s="130"/>
      <c r="D6" s="4"/>
      <c r="E6" s="129">
        <f>SUMIFS(Table1[Amount2],Table1[ELOG Category],Calculation!$A6,Table1[Resource Code3],Calculation!E$5)-200</f>
        <v>1053.5</v>
      </c>
      <c r="F6" s="130">
        <f>E6/$E$3</f>
        <v>0.45984286337843738</v>
      </c>
      <c r="G6" s="4"/>
      <c r="H6" s="129">
        <f>SUMIFS(Table1[Amount2],Table1[ELOG Category],Calculation!$A6,Table1[Resource Code3],Calculation!H$5)</f>
        <v>0</v>
      </c>
      <c r="I6" s="130">
        <f>H6/$H$3</f>
        <v>0</v>
      </c>
      <c r="J6" s="4"/>
      <c r="K6" s="129">
        <f>SUMIFS(Table1[Amount2],Table1[ELOG Category],Calculation!$A6,Table1[Resource Code3],Calculation!K$5)</f>
        <v>0</v>
      </c>
      <c r="L6" s="130">
        <f>K6/K$3</f>
        <v>0</v>
      </c>
      <c r="M6" s="4"/>
      <c r="N6" s="129">
        <f>SUMIFS(Table1[Amount2],Table1[ELOG Category],Calculation!$A6,Table1[Resource Code3],Calculation!N$5)+SUMIFS(Table2[Actual Amount],Table2[Resource Code],Calculation!N$5,Table2[ELOG Category],Calculation!$A6)</f>
        <v>3742.6750000000002</v>
      </c>
      <c r="O6" s="130">
        <f>N6/$N$3</f>
        <v>0.1202581774950196</v>
      </c>
      <c r="P6" s="2"/>
      <c r="Q6" s="129">
        <f>MIN(SUMIFS(Table1[Amount2],Table1[ELOG Category],Calculation!$A6,Table1[Resource Code3],Calculation!Q$5),Q3)</f>
        <v>6680</v>
      </c>
      <c r="R6" s="130">
        <f>Q6/$Q$3</f>
        <v>1</v>
      </c>
    </row>
    <row r="7" spans="1:18" ht="59.25" customHeight="1" x14ac:dyDescent="0.4">
      <c r="A7" s="118" t="s">
        <v>7</v>
      </c>
      <c r="B7" s="129">
        <f>SUMIFS(Table1[Amount2],Table1[ELOG Category],Calculation!$A7,Table1[Resource Code3],Calculation!B$5)</f>
        <v>0</v>
      </c>
      <c r="C7" s="130">
        <f>B7/$B$3</f>
        <v>0</v>
      </c>
      <c r="D7" s="4"/>
      <c r="E7" s="129">
        <f>SUMIFS(Table1[Amount2],Table1[ELOG Category],Calculation!$A7,Table1[Resource Code3],Calculation!E$5)</f>
        <v>0</v>
      </c>
      <c r="F7" s="130">
        <f t="shared" ref="F7:F12" si="0">E7/$E$3</f>
        <v>0</v>
      </c>
      <c r="G7" s="4"/>
      <c r="H7" s="129">
        <f>SUMIFS(Table1[Amount2],Table1[ELOG Category],Calculation!$A7,Table1[Resource Code3],Calculation!H$5)</f>
        <v>0</v>
      </c>
      <c r="I7" s="130">
        <f t="shared" ref="I7:I12" si="1">H7/$H$3</f>
        <v>0</v>
      </c>
      <c r="J7" s="4"/>
      <c r="K7" s="129">
        <f>SUMIFS(Table1[Amount2],Table1[ELOG Category],Calculation!$A7,Table1[Resource Code3],Calculation!K$5)</f>
        <v>0</v>
      </c>
      <c r="L7" s="130">
        <f t="shared" ref="L7:L12" si="2">K7/K$3</f>
        <v>0</v>
      </c>
      <c r="M7" s="4"/>
      <c r="N7" s="129">
        <f>SUMIFS(Table1[Amount2],Table1[ELOG Category],Calculation!$A7,Table1[Resource Code3],Calculation!N$5)+SUMIFS(Table2[Actual Amount],Table2[Resource Code],Calculation!N$5,Table2[ELOG Category],Calculation!$A7)</f>
        <v>0</v>
      </c>
      <c r="O7" s="130">
        <f>N7/$N$3</f>
        <v>0</v>
      </c>
      <c r="P7" s="2"/>
      <c r="Q7" s="129">
        <f>SUMIFS(Table1[Amount2],Table1[ELOG Category],Calculation!$A7,Table1[Resource Code3],Calculation!Q$5)</f>
        <v>0</v>
      </c>
      <c r="R7" s="130">
        <f t="shared" ref="R7:R12" si="3">Q7/$Q$3</f>
        <v>0</v>
      </c>
    </row>
    <row r="8" spans="1:18" ht="39.75" customHeight="1" x14ac:dyDescent="0.4">
      <c r="A8" s="118" t="s">
        <v>8</v>
      </c>
      <c r="B8" s="129">
        <f>MIN(SUMIFS(Table1[Amount2],Table1[ELOG Category],Calculation!$A8,Table1[Resource Code3],Calculation!B$5),B3)</f>
        <v>9983</v>
      </c>
      <c r="C8" s="130">
        <f t="shared" ref="C8:C12" si="4">B8/$B$3</f>
        <v>1</v>
      </c>
      <c r="D8" s="4"/>
      <c r="E8" s="129">
        <f>SUMIFS(Table1[Amount2],Table1[ELOG Category],Calculation!$A8,Table1[Resource Code3],Calculation!E$5)</f>
        <v>0</v>
      </c>
      <c r="F8" s="130">
        <f t="shared" si="0"/>
        <v>0</v>
      </c>
      <c r="G8" s="4"/>
      <c r="H8" s="129">
        <f>MIN(SUMIFS(Table1[Amount2],Table1[ELOG Category],Calculation!$A8,Table1[Resource Code3],Calculation!H$5),H3)</f>
        <v>6508</v>
      </c>
      <c r="I8" s="130">
        <f t="shared" si="1"/>
        <v>1</v>
      </c>
      <c r="J8" s="4"/>
      <c r="K8" s="129">
        <f>MIN(SUMIFS(Table1[Amount2],Table1[ELOG Category],Calculation!$A8,Table1[Resource Code3],Calculation!K$5),K3)</f>
        <v>11218</v>
      </c>
      <c r="L8" s="130">
        <f t="shared" si="2"/>
        <v>1</v>
      </c>
      <c r="M8" s="4"/>
      <c r="N8" s="129">
        <f>SUMIFS(Table1[Amount2],Table1[ELOG Category],Calculation!$A8,Table1[Resource Code3],Calculation!N$5)+SUMIFS(Table2[Actual Amount],Table2[Resource Code],Calculation!N$5,Table2[ELOG Category],Calculation!$A8)</f>
        <v>0</v>
      </c>
      <c r="O8" s="130">
        <f t="shared" ref="O8:O12" si="5">N8/$N$3</f>
        <v>0</v>
      </c>
      <c r="P8" s="2"/>
      <c r="Q8" s="129">
        <f>SUMIFS(Table1[Amount2],Table1[ELOG Category],Calculation!$A8,Table1[Resource Code3],Calculation!Q$5)</f>
        <v>0</v>
      </c>
      <c r="R8" s="130">
        <f t="shared" si="3"/>
        <v>0</v>
      </c>
    </row>
    <row r="9" spans="1:18" ht="57.75" customHeight="1" x14ac:dyDescent="0.4">
      <c r="A9" s="118" t="s">
        <v>9</v>
      </c>
      <c r="B9" s="129">
        <f>SUMIFS(Table1[Amount2],Table1[ELOG Category],Calculation!$A9,Table1[Resource Code3],Calculation!B$5)</f>
        <v>0</v>
      </c>
      <c r="C9" s="130">
        <f t="shared" si="4"/>
        <v>0</v>
      </c>
      <c r="D9" s="4"/>
      <c r="E9" s="129">
        <f>SUMIFS(Table1[Amount2],Table1[ELOG Category],Calculation!$A9,Table1[Resource Code3],Calculation!E$5)</f>
        <v>0</v>
      </c>
      <c r="F9" s="130">
        <f t="shared" si="0"/>
        <v>0</v>
      </c>
      <c r="G9" s="4"/>
      <c r="H9" s="129">
        <f>SUMIFS(Table1[Amount2],Table1[ELOG Category],Calculation!$A9,Table1[Resource Code3],Calculation!H$5)</f>
        <v>0</v>
      </c>
      <c r="I9" s="130">
        <f t="shared" si="1"/>
        <v>0</v>
      </c>
      <c r="J9" s="4"/>
      <c r="K9" s="129">
        <f>SUMIFS(Table1[Amount2],Table1[ELOG Category],Calculation!$A9,Table1[Resource Code3],Calculation!K$5)</f>
        <v>0</v>
      </c>
      <c r="L9" s="130">
        <f t="shared" si="2"/>
        <v>0</v>
      </c>
      <c r="M9" s="4"/>
      <c r="N9" s="129">
        <f>SUMIFS(Table1[Amount2],Table1[ELOG Category],Calculation!$A9,Table1[Resource Code3],Calculation!N$5)+SUMIFS(Table2[Actual Amount],Table2[Resource Code],Calculation!N$5,Table2[ELOG Category],Calculation!$A9)</f>
        <v>0</v>
      </c>
      <c r="O9" s="130">
        <f t="shared" si="5"/>
        <v>0</v>
      </c>
      <c r="P9" s="2"/>
      <c r="Q9" s="129">
        <f>SUMIFS(Table1[Amount2],Table1[ELOG Category],Calculation!$A9,Table1[Resource Code3],Calculation!Q$5)</f>
        <v>0</v>
      </c>
      <c r="R9" s="130">
        <f t="shared" si="3"/>
        <v>0</v>
      </c>
    </row>
    <row r="10" spans="1:18" ht="59.25" customHeight="1" x14ac:dyDescent="0.4">
      <c r="A10" s="118" t="s">
        <v>10</v>
      </c>
      <c r="B10" s="129">
        <f>SUMIFS(Table1[Amount2],Table1[ELOG Category],Calculation!$A10,Table1[Resource Code3],Calculation!B$5)</f>
        <v>0</v>
      </c>
      <c r="C10" s="130">
        <f t="shared" si="4"/>
        <v>0</v>
      </c>
      <c r="D10" s="4"/>
      <c r="E10" s="129">
        <f>SUMIFS(Table1[Amount2],Table1[ELOG Category],Calculation!$A10,Table1[Resource Code3],Calculation!E$5)</f>
        <v>0</v>
      </c>
      <c r="F10" s="130">
        <f t="shared" si="0"/>
        <v>0</v>
      </c>
      <c r="G10" s="4"/>
      <c r="H10" s="129">
        <f>SUMIFS(Table1[Amount2],Table1[ELOG Category],Calculation!$A10,Table1[Resource Code3],Calculation!H$5)</f>
        <v>0</v>
      </c>
      <c r="I10" s="130">
        <f t="shared" si="1"/>
        <v>0</v>
      </c>
      <c r="J10" s="4"/>
      <c r="K10" s="129">
        <f>SUMIFS(Table1[Amount2],Table1[ELOG Category],Calculation!$A10,Table1[Resource Code3],Calculation!K$5)</f>
        <v>0</v>
      </c>
      <c r="L10" s="130">
        <f t="shared" si="2"/>
        <v>0</v>
      </c>
      <c r="M10" s="4"/>
      <c r="N10" s="129">
        <f>SUMIFS(Table1[Amount2],Table1[ELOG Category],Calculation!$A10,Table1[Resource Code3],Calculation!N$5)+SUMIFS(Table2[Actual Amount],Table2[Resource Code],Calculation!N$5,Table2[ELOG Category],Calculation!$A10)</f>
        <v>0</v>
      </c>
      <c r="O10" s="130">
        <f t="shared" si="5"/>
        <v>0</v>
      </c>
      <c r="P10" s="2"/>
      <c r="Q10" s="129">
        <f>SUMIFS(Table1[Amount2],Table1[ELOG Category],Calculation!$A10,Table1[Resource Code3],Calculation!Q$5)</f>
        <v>0</v>
      </c>
      <c r="R10" s="130">
        <f t="shared" si="3"/>
        <v>0</v>
      </c>
    </row>
    <row r="11" spans="1:18" ht="34.5" customHeight="1" x14ac:dyDescent="0.4">
      <c r="A11" s="118" t="s">
        <v>11</v>
      </c>
      <c r="B11" s="129">
        <f>SUMIFS(Table1[Amount2],Table1[ELOG Category],Calculation!$A11,Table1[Resource Code3],Calculation!B$5)</f>
        <v>0</v>
      </c>
      <c r="C11" s="130">
        <f t="shared" si="4"/>
        <v>0</v>
      </c>
      <c r="D11" s="4"/>
      <c r="E11" s="129">
        <f>MIN(SUMIFS(Table1[Amount2],Table1[ELOG Category],Calculation!$A11,Table1[Resource Code3],Calculation!E$5),E3)-602.5</f>
        <v>1237.4999999999998</v>
      </c>
      <c r="F11" s="130">
        <f t="shared" si="0"/>
        <v>0.54015713662156251</v>
      </c>
      <c r="G11" s="4"/>
      <c r="H11" s="129">
        <f>MIN(SUMIFS(Table1[Amount2],Table1[ELOG Category],Calculation!$A11,Table1[Resource Code3],Calculation!H$5),H3)</f>
        <v>0</v>
      </c>
      <c r="I11" s="130">
        <f t="shared" si="1"/>
        <v>0</v>
      </c>
      <c r="J11" s="4"/>
      <c r="K11" s="129">
        <f>SUMIFS(Table1[Amount2],Table1[ELOG Category],Calculation!$A11,Table1[Resource Code3],Calculation!K$5)</f>
        <v>0</v>
      </c>
      <c r="L11" s="130">
        <f t="shared" si="2"/>
        <v>0</v>
      </c>
      <c r="M11" s="4"/>
      <c r="N11" s="129">
        <f>SUMIFS(Table1[Amount2],Table1[ELOG Category],Calculation!$A11,Table1[Resource Code3],Calculation!N$5)+SUMIFS(Table2[Actual Amount],Table2[Resource Code],Calculation!N$5,Table2[ELOG Category],Calculation!$A11)-3071.21</f>
        <v>27379.323</v>
      </c>
      <c r="O11" s="130">
        <f t="shared" si="5"/>
        <v>0.87974175824175826</v>
      </c>
      <c r="P11" s="2"/>
      <c r="Q11" s="129">
        <f>SUMIFS(Table1[Amount2],Table1[ELOG Category],Calculation!$A11,Table1[Resource Code3],Calculation!Q$5)</f>
        <v>0</v>
      </c>
      <c r="R11" s="130">
        <f t="shared" si="3"/>
        <v>0</v>
      </c>
    </row>
    <row r="12" spans="1:18" ht="56.25" customHeight="1" x14ac:dyDescent="0.4">
      <c r="A12" s="118" t="s">
        <v>12</v>
      </c>
      <c r="B12" s="129">
        <f>SUMIFS(Table1[Amount2],Table1[ELOG Category],Calculation!$A12,Table1[Resource Code3],Calculation!B$5)</f>
        <v>0</v>
      </c>
      <c r="C12" s="130">
        <f t="shared" si="4"/>
        <v>0</v>
      </c>
      <c r="D12" s="4"/>
      <c r="E12" s="129">
        <f>SUMIFS(Table1[Amount2],Table1[ELOG Category],Calculation!$A12,Table1[Resource Code3],Calculation!E$5)</f>
        <v>0</v>
      </c>
      <c r="F12" s="130">
        <f t="shared" si="0"/>
        <v>0</v>
      </c>
      <c r="G12" s="4"/>
      <c r="H12" s="129">
        <f>SUMIFS(Table1[Amount2],Table1[ELOG Category],Calculation!$A12,Table1[Resource Code3],Calculation!H$5)</f>
        <v>0</v>
      </c>
      <c r="I12" s="130">
        <f t="shared" si="1"/>
        <v>0</v>
      </c>
      <c r="J12" s="4"/>
      <c r="K12" s="129">
        <f>SUMIFS(Table1[Amount2],Table1[ELOG Category],Calculation!$A12,Table1[Resource Code3],Calculation!K$5)</f>
        <v>0</v>
      </c>
      <c r="L12" s="130">
        <f t="shared" si="2"/>
        <v>0</v>
      </c>
      <c r="M12" s="4"/>
      <c r="N12" s="129">
        <f>SUMIFS(Table1[Amount2],Table1[ELOG Category],Calculation!$A12,Table1[Resource Code3],Calculation!N$5)+SUMIFS(Table2[Actual Amount],Table2[Resource Code],Calculation!N$5,Table2[ELOG Category],Calculation!$A12)</f>
        <v>0</v>
      </c>
      <c r="O12" s="130">
        <f t="shared" si="5"/>
        <v>0</v>
      </c>
      <c r="P12" s="2"/>
      <c r="Q12" s="129">
        <f>SUMIFS(Table1[Amount2],Table1[ELOG Category],Calculation!$A12,Table1[Resource Code3],Calculation!Q$5)</f>
        <v>0</v>
      </c>
      <c r="R12" s="130">
        <f t="shared" si="3"/>
        <v>0</v>
      </c>
    </row>
    <row r="13" spans="1:18" s="1" customFormat="1" ht="23.25" customHeight="1" x14ac:dyDescent="0.25">
      <c r="A13" s="3" t="s">
        <v>13</v>
      </c>
      <c r="B13" s="120">
        <f>SUM(B6:B12)</f>
        <v>9983</v>
      </c>
      <c r="C13" s="121">
        <f>SUM(C6:C12)</f>
        <v>1</v>
      </c>
      <c r="D13" s="121"/>
      <c r="E13" s="120">
        <f>SUM(E6:E12)</f>
        <v>2291</v>
      </c>
      <c r="F13" s="121">
        <f>SUM(F6:F12)</f>
        <v>0.99999999999999989</v>
      </c>
      <c r="G13" s="121"/>
      <c r="H13" s="120">
        <f>SUM(H6:H12)</f>
        <v>6508</v>
      </c>
      <c r="I13" s="121">
        <f>SUM(I6:I12)</f>
        <v>1</v>
      </c>
      <c r="J13" s="121"/>
      <c r="K13" s="120">
        <f>SUM(K6:K12)</f>
        <v>11218</v>
      </c>
      <c r="L13" s="121">
        <f>SUM(L6:L12)</f>
        <v>1</v>
      </c>
      <c r="M13" s="121"/>
      <c r="N13" s="120">
        <f>SUM(N6:N12)</f>
        <v>31121.998</v>
      </c>
      <c r="O13" s="121">
        <f>SUM(O6:O12)</f>
        <v>0.99999993573677792</v>
      </c>
      <c r="P13" s="122"/>
      <c r="Q13" s="120">
        <f>SUM(Q6:Q12)</f>
        <v>6680</v>
      </c>
      <c r="R13" s="121">
        <f>SUM(R6:R12)</f>
        <v>1</v>
      </c>
    </row>
    <row r="15" spans="1:18" ht="15.75" thickBot="1" x14ac:dyDescent="0.3"/>
    <row r="16" spans="1:18" ht="59.25" customHeight="1" thickBot="1" x14ac:dyDescent="0.6">
      <c r="A16" s="180" t="s">
        <v>18</v>
      </c>
      <c r="B16" s="181"/>
      <c r="C16" s="182"/>
    </row>
    <row r="17" spans="1:3" s="1" customFormat="1" ht="58.5" customHeight="1" x14ac:dyDescent="0.3">
      <c r="A17" s="2"/>
      <c r="B17" s="124" t="s">
        <v>16</v>
      </c>
      <c r="C17" s="125" t="s">
        <v>17</v>
      </c>
    </row>
    <row r="18" spans="1:3" ht="18.75" x14ac:dyDescent="0.3">
      <c r="A18" s="3" t="s">
        <v>6</v>
      </c>
      <c r="B18" s="131">
        <f>B6+E6+H6+K6+N6+Q6</f>
        <v>11476.174999999999</v>
      </c>
      <c r="C18" s="4">
        <f>B18/$B$25</f>
        <v>0.1692601300628338</v>
      </c>
    </row>
    <row r="19" spans="1:3" ht="48" x14ac:dyDescent="0.3">
      <c r="A19" s="118" t="s">
        <v>7</v>
      </c>
      <c r="B19" s="131">
        <f t="shared" ref="B19:B24" si="6">B7+E7+H7+K7+N7+Q7</f>
        <v>0</v>
      </c>
      <c r="C19" s="4">
        <f t="shared" ref="C19:C24" si="7">B19/$B$25</f>
        <v>0</v>
      </c>
    </row>
    <row r="20" spans="1:3" ht="32.25" x14ac:dyDescent="0.3">
      <c r="A20" s="118" t="s">
        <v>8</v>
      </c>
      <c r="B20" s="131">
        <f t="shared" si="6"/>
        <v>27709</v>
      </c>
      <c r="C20" s="4">
        <f t="shared" si="7"/>
        <v>0.40867527237176693</v>
      </c>
    </row>
    <row r="21" spans="1:3" ht="48" x14ac:dyDescent="0.3">
      <c r="A21" s="118" t="s">
        <v>9</v>
      </c>
      <c r="B21" s="131">
        <f t="shared" si="6"/>
        <v>0</v>
      </c>
      <c r="C21" s="4">
        <f t="shared" si="7"/>
        <v>0</v>
      </c>
    </row>
    <row r="22" spans="1:3" ht="48" x14ac:dyDescent="0.3">
      <c r="A22" s="118" t="s">
        <v>10</v>
      </c>
      <c r="B22" s="131">
        <f t="shared" si="6"/>
        <v>0</v>
      </c>
      <c r="C22" s="4">
        <f t="shared" si="7"/>
        <v>0</v>
      </c>
    </row>
    <row r="23" spans="1:3" ht="18.75" x14ac:dyDescent="0.3">
      <c r="A23" s="118" t="s">
        <v>11</v>
      </c>
      <c r="B23" s="131">
        <f t="shared" si="6"/>
        <v>28616.823</v>
      </c>
      <c r="C23" s="4">
        <f t="shared" si="7"/>
        <v>0.42206459756539916</v>
      </c>
    </row>
    <row r="24" spans="1:3" ht="48" x14ac:dyDescent="0.3">
      <c r="A24" s="118" t="s">
        <v>12</v>
      </c>
      <c r="B24" s="131">
        <f t="shared" si="6"/>
        <v>0</v>
      </c>
      <c r="C24" s="4">
        <f t="shared" si="7"/>
        <v>0</v>
      </c>
    </row>
    <row r="25" spans="1:3" s="1" customFormat="1" ht="18" x14ac:dyDescent="0.25">
      <c r="A25" s="3" t="s">
        <v>13</v>
      </c>
      <c r="B25" s="127">
        <f>SUM(B18:B24)</f>
        <v>67801.998000000007</v>
      </c>
      <c r="C25" s="121">
        <f t="shared" ref="C25" si="8">B25/$B$25</f>
        <v>1</v>
      </c>
    </row>
  </sheetData>
  <mergeCells count="1">
    <mergeCell ref="A16:C16"/>
  </mergeCells>
  <pageMargins left="0.7" right="0.7" top="0.75" bottom="0.75" header="0.3" footer="0.3"/>
  <ignoredErrors>
    <ignoredError sqref="B3 B18"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B91A6-CA09-4596-ADBF-99B0114F908D}">
  <dimension ref="A7:U235"/>
  <sheetViews>
    <sheetView topLeftCell="A6" workbookViewId="0">
      <selection activeCell="T8" sqref="T8"/>
    </sheetView>
  </sheetViews>
  <sheetFormatPr defaultRowHeight="15" x14ac:dyDescent="0.25"/>
  <cols>
    <col min="1" max="1" width="12.140625" customWidth="1"/>
    <col min="2" max="2" width="14.5703125" customWidth="1"/>
    <col min="3" max="3" width="20" customWidth="1"/>
    <col min="4" max="4" width="13.5703125" customWidth="1"/>
    <col min="5" max="5" width="13.28515625" customWidth="1"/>
    <col min="6" max="6" width="21.42578125" customWidth="1"/>
    <col min="7" max="7" width="14.42578125" customWidth="1"/>
    <col min="8" max="8" width="11.7109375" bestFit="1" customWidth="1"/>
    <col min="9" max="9" width="28.140625" customWidth="1"/>
    <col min="10" max="10" width="14" customWidth="1"/>
    <col min="11" max="11" width="12.5703125" customWidth="1"/>
    <col min="12" max="12" width="9.7109375" customWidth="1"/>
    <col min="13" max="13" width="12.7109375" bestFit="1" customWidth="1"/>
    <col min="14" max="14" width="25.140625" customWidth="1"/>
    <col min="15" max="15" width="16.140625" customWidth="1"/>
    <col min="16" max="16" width="54.7109375" bestFit="1" customWidth="1"/>
    <col min="17" max="17" width="31.85546875" bestFit="1" customWidth="1"/>
    <col min="18" max="19" width="34.7109375" bestFit="1" customWidth="1"/>
    <col min="20" max="20" width="34.7109375" customWidth="1"/>
    <col min="21" max="21" width="9.42578125" bestFit="1" customWidth="1"/>
  </cols>
  <sheetData>
    <row r="7" spans="1:21" x14ac:dyDescent="0.25">
      <c r="A7" s="138" t="s">
        <v>341</v>
      </c>
      <c r="B7" s="138" t="s">
        <v>342</v>
      </c>
      <c r="C7" s="138" t="s">
        <v>343</v>
      </c>
      <c r="D7" s="138" t="s">
        <v>344</v>
      </c>
      <c r="E7" s="138" t="s">
        <v>345</v>
      </c>
      <c r="F7" s="139" t="s">
        <v>346</v>
      </c>
      <c r="G7" s="138" t="s">
        <v>347</v>
      </c>
      <c r="H7" s="138" t="s">
        <v>348</v>
      </c>
      <c r="I7" s="138" t="s">
        <v>349</v>
      </c>
      <c r="J7" s="138" t="s">
        <v>350</v>
      </c>
      <c r="K7" s="140" t="s">
        <v>351</v>
      </c>
      <c r="L7" s="137" t="s">
        <v>352</v>
      </c>
      <c r="M7" s="137" t="s">
        <v>353</v>
      </c>
      <c r="N7" s="137" t="s">
        <v>354</v>
      </c>
      <c r="O7" s="137" t="s">
        <v>355</v>
      </c>
      <c r="P7" s="137" t="s">
        <v>356</v>
      </c>
      <c r="Q7" s="137" t="s">
        <v>357</v>
      </c>
      <c r="R7" s="137" t="s">
        <v>358</v>
      </c>
      <c r="S7" s="137" t="s">
        <v>359</v>
      </c>
      <c r="T7" s="137" t="s">
        <v>360</v>
      </c>
      <c r="U7" s="137" t="s">
        <v>361</v>
      </c>
    </row>
    <row r="8" spans="1:21" x14ac:dyDescent="0.25">
      <c r="A8" s="141" t="s">
        <v>387</v>
      </c>
      <c r="B8" s="141" t="s">
        <v>388</v>
      </c>
      <c r="C8" s="141" t="s">
        <v>389</v>
      </c>
      <c r="D8" s="141" t="s">
        <v>390</v>
      </c>
      <c r="E8" s="142" t="s">
        <v>391</v>
      </c>
      <c r="F8" s="143">
        <v>1</v>
      </c>
      <c r="G8" s="144">
        <v>2111</v>
      </c>
      <c r="H8" s="145">
        <v>816</v>
      </c>
      <c r="I8" s="141" t="s">
        <v>392</v>
      </c>
      <c r="J8" s="146">
        <v>45179</v>
      </c>
      <c r="K8" s="141">
        <v>9</v>
      </c>
      <c r="L8" s="142">
        <v>0</v>
      </c>
      <c r="M8" s="145">
        <v>816</v>
      </c>
      <c r="N8" s="141"/>
      <c r="O8" s="148" t="s">
        <v>2</v>
      </c>
      <c r="P8" s="149"/>
      <c r="Q8" s="149"/>
      <c r="R8" s="150"/>
      <c r="S8" s="141"/>
      <c r="T8" s="141" t="s">
        <v>8</v>
      </c>
      <c r="U8" s="146">
        <v>45473</v>
      </c>
    </row>
    <row r="9" spans="1:21" x14ac:dyDescent="0.25">
      <c r="A9" s="141" t="s">
        <v>384</v>
      </c>
      <c r="B9" s="141" t="s">
        <v>388</v>
      </c>
      <c r="C9" s="141" t="s">
        <v>389</v>
      </c>
      <c r="D9" s="141" t="s">
        <v>390</v>
      </c>
      <c r="E9" s="142" t="s">
        <v>391</v>
      </c>
      <c r="F9" s="143">
        <v>1</v>
      </c>
      <c r="G9" s="144">
        <v>3311</v>
      </c>
      <c r="H9" s="145">
        <v>50.59</v>
      </c>
      <c r="I9" s="141" t="s">
        <v>392</v>
      </c>
      <c r="J9" s="146">
        <v>45179</v>
      </c>
      <c r="K9" s="141">
        <v>9</v>
      </c>
      <c r="L9" s="142">
        <v>0</v>
      </c>
      <c r="M9" s="145">
        <v>50.59</v>
      </c>
      <c r="N9" s="141"/>
      <c r="O9" s="148" t="s">
        <v>2</v>
      </c>
      <c r="P9" s="149"/>
      <c r="Q9" s="149"/>
      <c r="R9" s="150"/>
      <c r="S9" s="141"/>
      <c r="T9" s="141" t="s">
        <v>8</v>
      </c>
      <c r="U9" s="146">
        <v>45473</v>
      </c>
    </row>
    <row r="10" spans="1:21" x14ac:dyDescent="0.25">
      <c r="A10" s="141" t="s">
        <v>384</v>
      </c>
      <c r="B10" s="141" t="s">
        <v>388</v>
      </c>
      <c r="C10" s="141" t="s">
        <v>389</v>
      </c>
      <c r="D10" s="141" t="s">
        <v>390</v>
      </c>
      <c r="E10" s="142" t="s">
        <v>391</v>
      </c>
      <c r="F10" s="143">
        <v>1</v>
      </c>
      <c r="G10" s="144">
        <v>3331</v>
      </c>
      <c r="H10" s="145">
        <v>11.83</v>
      </c>
      <c r="I10" s="141" t="s">
        <v>392</v>
      </c>
      <c r="J10" s="146">
        <v>45179</v>
      </c>
      <c r="K10" s="141">
        <v>9</v>
      </c>
      <c r="L10" s="142">
        <v>0</v>
      </c>
      <c r="M10" s="145">
        <v>11.83</v>
      </c>
      <c r="N10" s="141"/>
      <c r="O10" s="148" t="s">
        <v>2</v>
      </c>
      <c r="P10" s="149"/>
      <c r="Q10" s="149"/>
      <c r="R10" s="150"/>
      <c r="S10" s="141"/>
      <c r="T10" s="141" t="s">
        <v>8</v>
      </c>
      <c r="U10" s="146">
        <v>45473</v>
      </c>
    </row>
    <row r="11" spans="1:21" x14ac:dyDescent="0.25">
      <c r="A11" s="141" t="s">
        <v>387</v>
      </c>
      <c r="B11" s="141" t="s">
        <v>388</v>
      </c>
      <c r="C11" s="141" t="s">
        <v>389</v>
      </c>
      <c r="D11" s="141" t="s">
        <v>390</v>
      </c>
      <c r="E11" s="142" t="s">
        <v>391</v>
      </c>
      <c r="F11" s="143">
        <v>1</v>
      </c>
      <c r="G11" s="144">
        <v>2111</v>
      </c>
      <c r="H11" s="145">
        <v>1011.5</v>
      </c>
      <c r="I11" s="141" t="s">
        <v>392</v>
      </c>
      <c r="J11" s="146">
        <v>45194</v>
      </c>
      <c r="K11" s="141">
        <v>9</v>
      </c>
      <c r="L11" s="142">
        <v>0</v>
      </c>
      <c r="M11" s="145">
        <v>1011.5</v>
      </c>
      <c r="N11" s="141"/>
      <c r="O11" s="148" t="s">
        <v>2</v>
      </c>
      <c r="P11" s="149"/>
      <c r="Q11" s="149"/>
      <c r="R11" s="150"/>
      <c r="S11" s="141"/>
      <c r="T11" s="141" t="s">
        <v>8</v>
      </c>
      <c r="U11" s="146">
        <v>45473</v>
      </c>
    </row>
    <row r="12" spans="1:21" x14ac:dyDescent="0.25">
      <c r="A12" s="141" t="s">
        <v>387</v>
      </c>
      <c r="B12" s="141" t="s">
        <v>388</v>
      </c>
      <c r="C12" s="141" t="s">
        <v>389</v>
      </c>
      <c r="D12" s="141" t="s">
        <v>390</v>
      </c>
      <c r="E12" s="142" t="s">
        <v>391</v>
      </c>
      <c r="F12" s="143">
        <v>1</v>
      </c>
      <c r="G12" s="144">
        <v>2111</v>
      </c>
      <c r="H12" s="145">
        <v>102</v>
      </c>
      <c r="I12" s="141" t="s">
        <v>392</v>
      </c>
      <c r="J12" s="146">
        <v>45194</v>
      </c>
      <c r="K12" s="141">
        <v>9</v>
      </c>
      <c r="L12" s="142">
        <v>0</v>
      </c>
      <c r="M12" s="145">
        <v>102</v>
      </c>
      <c r="N12" s="141"/>
      <c r="O12" s="148" t="s">
        <v>2</v>
      </c>
      <c r="P12" s="149"/>
      <c r="Q12" s="149"/>
      <c r="R12" s="150"/>
      <c r="S12" s="141"/>
      <c r="T12" s="141" t="s">
        <v>8</v>
      </c>
      <c r="U12" s="146">
        <v>45473</v>
      </c>
    </row>
    <row r="13" spans="1:21" x14ac:dyDescent="0.25">
      <c r="A13" s="141" t="s">
        <v>384</v>
      </c>
      <c r="B13" s="141" t="s">
        <v>388</v>
      </c>
      <c r="C13" s="141" t="s">
        <v>389</v>
      </c>
      <c r="D13" s="141" t="s">
        <v>390</v>
      </c>
      <c r="E13" s="142" t="s">
        <v>391</v>
      </c>
      <c r="F13" s="143">
        <v>1</v>
      </c>
      <c r="G13" s="144">
        <v>3311</v>
      </c>
      <c r="H13" s="145">
        <v>69.040000000000006</v>
      </c>
      <c r="I13" s="141" t="s">
        <v>392</v>
      </c>
      <c r="J13" s="146">
        <v>45194</v>
      </c>
      <c r="K13" s="141">
        <v>9</v>
      </c>
      <c r="L13" s="142">
        <v>0</v>
      </c>
      <c r="M13" s="145">
        <v>69.040000000000006</v>
      </c>
      <c r="N13" s="141"/>
      <c r="O13" s="148" t="s">
        <v>2</v>
      </c>
      <c r="P13" s="149"/>
      <c r="Q13" s="149"/>
      <c r="R13" s="150"/>
      <c r="S13" s="141"/>
      <c r="T13" s="141" t="s">
        <v>8</v>
      </c>
      <c r="U13" s="146">
        <v>45473</v>
      </c>
    </row>
    <row r="14" spans="1:21" x14ac:dyDescent="0.25">
      <c r="A14" s="141" t="s">
        <v>384</v>
      </c>
      <c r="B14" s="141" t="s">
        <v>388</v>
      </c>
      <c r="C14" s="141" t="s">
        <v>389</v>
      </c>
      <c r="D14" s="141" t="s">
        <v>390</v>
      </c>
      <c r="E14" s="142" t="s">
        <v>391</v>
      </c>
      <c r="F14" s="143">
        <v>1</v>
      </c>
      <c r="G14" s="144">
        <v>3331</v>
      </c>
      <c r="H14" s="145">
        <v>16.149999999999999</v>
      </c>
      <c r="I14" s="141" t="s">
        <v>392</v>
      </c>
      <c r="J14" s="146">
        <v>45194</v>
      </c>
      <c r="K14" s="141">
        <v>9</v>
      </c>
      <c r="L14" s="142">
        <v>0</v>
      </c>
      <c r="M14" s="145">
        <v>16.149999999999999</v>
      </c>
      <c r="N14" s="141"/>
      <c r="O14" s="148" t="s">
        <v>2</v>
      </c>
      <c r="P14" s="149"/>
      <c r="Q14" s="149"/>
      <c r="R14" s="150"/>
      <c r="S14" s="141"/>
      <c r="T14" s="141" t="s">
        <v>8</v>
      </c>
      <c r="U14" s="146">
        <v>45473</v>
      </c>
    </row>
    <row r="15" spans="1:21" x14ac:dyDescent="0.25">
      <c r="A15" s="141" t="s">
        <v>387</v>
      </c>
      <c r="B15" s="141" t="s">
        <v>388</v>
      </c>
      <c r="C15" s="141" t="s">
        <v>389</v>
      </c>
      <c r="D15" s="141" t="s">
        <v>390</v>
      </c>
      <c r="E15" s="142" t="s">
        <v>391</v>
      </c>
      <c r="F15" s="143">
        <v>1</v>
      </c>
      <c r="G15" s="144">
        <v>2111</v>
      </c>
      <c r="H15" s="145">
        <v>680</v>
      </c>
      <c r="I15" s="141" t="s">
        <v>392</v>
      </c>
      <c r="J15" s="146">
        <v>45209</v>
      </c>
      <c r="K15" s="141">
        <v>10</v>
      </c>
      <c r="L15" s="142">
        <v>0</v>
      </c>
      <c r="M15" s="145">
        <v>680</v>
      </c>
      <c r="N15" s="141"/>
      <c r="O15" s="148" t="s">
        <v>2</v>
      </c>
      <c r="P15" s="149"/>
      <c r="Q15" s="149"/>
      <c r="R15" s="150"/>
      <c r="S15" s="141"/>
      <c r="T15" s="141" t="s">
        <v>8</v>
      </c>
      <c r="U15" s="146">
        <v>45473</v>
      </c>
    </row>
    <row r="16" spans="1:21" x14ac:dyDescent="0.25">
      <c r="A16" s="141" t="s">
        <v>384</v>
      </c>
      <c r="B16" s="141" t="s">
        <v>388</v>
      </c>
      <c r="C16" s="141" t="s">
        <v>389</v>
      </c>
      <c r="D16" s="141" t="s">
        <v>390</v>
      </c>
      <c r="E16" s="142" t="s">
        <v>391</v>
      </c>
      <c r="F16" s="143">
        <v>1</v>
      </c>
      <c r="G16" s="144">
        <v>3311</v>
      </c>
      <c r="H16" s="145">
        <v>42.16</v>
      </c>
      <c r="I16" s="141" t="s">
        <v>392</v>
      </c>
      <c r="J16" s="146">
        <v>45209</v>
      </c>
      <c r="K16" s="141">
        <v>10</v>
      </c>
      <c r="L16" s="142">
        <v>0</v>
      </c>
      <c r="M16" s="145">
        <v>42.16</v>
      </c>
      <c r="N16" s="141"/>
      <c r="O16" s="148" t="s">
        <v>2</v>
      </c>
      <c r="P16" s="149"/>
      <c r="Q16" s="149"/>
      <c r="R16" s="150"/>
      <c r="S16" s="141"/>
      <c r="T16" s="141" t="s">
        <v>8</v>
      </c>
      <c r="U16" s="146">
        <v>45473</v>
      </c>
    </row>
    <row r="17" spans="1:21" x14ac:dyDescent="0.25">
      <c r="A17" s="141" t="s">
        <v>384</v>
      </c>
      <c r="B17" s="141" t="s">
        <v>388</v>
      </c>
      <c r="C17" s="141" t="s">
        <v>389</v>
      </c>
      <c r="D17" s="141" t="s">
        <v>390</v>
      </c>
      <c r="E17" s="142" t="s">
        <v>391</v>
      </c>
      <c r="F17" s="143">
        <v>1</v>
      </c>
      <c r="G17" s="144">
        <v>3331</v>
      </c>
      <c r="H17" s="145">
        <v>9.86</v>
      </c>
      <c r="I17" s="141" t="s">
        <v>392</v>
      </c>
      <c r="J17" s="146">
        <v>45209</v>
      </c>
      <c r="K17" s="141">
        <v>10</v>
      </c>
      <c r="L17" s="142">
        <v>0</v>
      </c>
      <c r="M17" s="145">
        <v>9.86</v>
      </c>
      <c r="N17" s="141"/>
      <c r="O17" s="148" t="s">
        <v>2</v>
      </c>
      <c r="P17" s="149"/>
      <c r="Q17" s="149"/>
      <c r="R17" s="150"/>
      <c r="S17" s="141"/>
      <c r="T17" s="141" t="s">
        <v>8</v>
      </c>
      <c r="U17" s="146">
        <v>45473</v>
      </c>
    </row>
    <row r="18" spans="1:21" x14ac:dyDescent="0.25">
      <c r="A18" s="141" t="s">
        <v>387</v>
      </c>
      <c r="B18" s="141" t="s">
        <v>388</v>
      </c>
      <c r="C18" s="141" t="s">
        <v>389</v>
      </c>
      <c r="D18" s="141" t="s">
        <v>390</v>
      </c>
      <c r="E18" s="142" t="s">
        <v>391</v>
      </c>
      <c r="F18" s="143">
        <v>1</v>
      </c>
      <c r="G18" s="144">
        <v>2111</v>
      </c>
      <c r="H18" s="145">
        <v>1360</v>
      </c>
      <c r="I18" s="141" t="s">
        <v>392</v>
      </c>
      <c r="J18" s="146">
        <v>45224</v>
      </c>
      <c r="K18" s="141">
        <v>10</v>
      </c>
      <c r="L18" s="142">
        <v>0</v>
      </c>
      <c r="M18" s="145">
        <v>1360</v>
      </c>
      <c r="N18" s="141"/>
      <c r="O18" s="148" t="s">
        <v>2</v>
      </c>
      <c r="P18" s="149"/>
      <c r="Q18" s="149"/>
      <c r="R18" s="150"/>
      <c r="S18" s="141"/>
      <c r="T18" s="141" t="s">
        <v>8</v>
      </c>
      <c r="U18" s="146">
        <v>45473</v>
      </c>
    </row>
    <row r="19" spans="1:21" x14ac:dyDescent="0.25">
      <c r="A19" s="141" t="s">
        <v>384</v>
      </c>
      <c r="B19" s="141" t="s">
        <v>388</v>
      </c>
      <c r="C19" s="141" t="s">
        <v>389</v>
      </c>
      <c r="D19" s="141" t="s">
        <v>390</v>
      </c>
      <c r="E19" s="142" t="s">
        <v>391</v>
      </c>
      <c r="F19" s="143">
        <v>1</v>
      </c>
      <c r="G19" s="144">
        <v>3311</v>
      </c>
      <c r="H19" s="145">
        <v>84.32</v>
      </c>
      <c r="I19" s="141" t="s">
        <v>392</v>
      </c>
      <c r="J19" s="146">
        <v>45224</v>
      </c>
      <c r="K19" s="141">
        <v>10</v>
      </c>
      <c r="L19" s="142">
        <v>0</v>
      </c>
      <c r="M19" s="145">
        <v>84.32</v>
      </c>
      <c r="N19" s="141"/>
      <c r="O19" s="148" t="s">
        <v>2</v>
      </c>
      <c r="P19" s="149"/>
      <c r="Q19" s="149"/>
      <c r="R19" s="150"/>
      <c r="S19" s="141"/>
      <c r="T19" s="141" t="s">
        <v>8</v>
      </c>
      <c r="U19" s="146">
        <v>45473</v>
      </c>
    </row>
    <row r="20" spans="1:21" x14ac:dyDescent="0.25">
      <c r="A20" s="141" t="s">
        <v>384</v>
      </c>
      <c r="B20" s="141" t="s">
        <v>388</v>
      </c>
      <c r="C20" s="141" t="s">
        <v>389</v>
      </c>
      <c r="D20" s="141" t="s">
        <v>390</v>
      </c>
      <c r="E20" s="142" t="s">
        <v>391</v>
      </c>
      <c r="F20" s="143">
        <v>1</v>
      </c>
      <c r="G20" s="144">
        <v>3331</v>
      </c>
      <c r="H20" s="145">
        <v>19.72</v>
      </c>
      <c r="I20" s="141" t="s">
        <v>392</v>
      </c>
      <c r="J20" s="146">
        <v>45224</v>
      </c>
      <c r="K20" s="141">
        <v>10</v>
      </c>
      <c r="L20" s="142">
        <v>0</v>
      </c>
      <c r="M20" s="145">
        <v>19.72</v>
      </c>
      <c r="N20" s="141"/>
      <c r="O20" s="148" t="s">
        <v>2</v>
      </c>
      <c r="P20" s="149"/>
      <c r="Q20" s="149"/>
      <c r="R20" s="150"/>
      <c r="S20" s="141"/>
      <c r="T20" s="141" t="s">
        <v>8</v>
      </c>
      <c r="U20" s="146">
        <v>45473</v>
      </c>
    </row>
    <row r="21" spans="1:21" x14ac:dyDescent="0.25">
      <c r="A21" s="141" t="s">
        <v>387</v>
      </c>
      <c r="B21" s="141" t="s">
        <v>388</v>
      </c>
      <c r="C21" s="141" t="s">
        <v>389</v>
      </c>
      <c r="D21" s="141" t="s">
        <v>390</v>
      </c>
      <c r="E21" s="142" t="s">
        <v>391</v>
      </c>
      <c r="F21" s="143">
        <v>1</v>
      </c>
      <c r="G21" s="144">
        <v>2111</v>
      </c>
      <c r="H21" s="145">
        <v>1615</v>
      </c>
      <c r="I21" s="141" t="s">
        <v>392</v>
      </c>
      <c r="J21" s="146">
        <v>45240</v>
      </c>
      <c r="K21" s="141">
        <v>11</v>
      </c>
      <c r="L21" s="142">
        <v>0</v>
      </c>
      <c r="M21" s="145">
        <v>1615</v>
      </c>
      <c r="N21" s="141"/>
      <c r="O21" s="148" t="s">
        <v>2</v>
      </c>
      <c r="P21" s="149"/>
      <c r="Q21" s="149"/>
      <c r="R21" s="150"/>
      <c r="S21" s="141"/>
      <c r="T21" s="141" t="s">
        <v>8</v>
      </c>
      <c r="U21" s="146">
        <v>45473</v>
      </c>
    </row>
    <row r="22" spans="1:21" x14ac:dyDescent="0.25">
      <c r="A22" s="141" t="s">
        <v>384</v>
      </c>
      <c r="B22" s="141" t="s">
        <v>388</v>
      </c>
      <c r="C22" s="141" t="s">
        <v>389</v>
      </c>
      <c r="D22" s="141" t="s">
        <v>390</v>
      </c>
      <c r="E22" s="142" t="s">
        <v>391</v>
      </c>
      <c r="F22" s="143">
        <v>1</v>
      </c>
      <c r="G22" s="144">
        <v>3311</v>
      </c>
      <c r="H22" s="145">
        <v>100.13</v>
      </c>
      <c r="I22" s="141" t="s">
        <v>392</v>
      </c>
      <c r="J22" s="146">
        <v>45240</v>
      </c>
      <c r="K22" s="141">
        <v>11</v>
      </c>
      <c r="L22" s="142">
        <v>0</v>
      </c>
      <c r="M22" s="145">
        <v>100.13</v>
      </c>
      <c r="N22" s="141"/>
      <c r="O22" s="148" t="s">
        <v>2</v>
      </c>
      <c r="P22" s="149"/>
      <c r="Q22" s="149"/>
      <c r="R22" s="150"/>
      <c r="S22" s="141"/>
      <c r="T22" s="141" t="s">
        <v>8</v>
      </c>
      <c r="U22" s="146">
        <v>45473</v>
      </c>
    </row>
    <row r="23" spans="1:21" x14ac:dyDescent="0.25">
      <c r="A23" s="141" t="s">
        <v>384</v>
      </c>
      <c r="B23" s="141" t="s">
        <v>388</v>
      </c>
      <c r="C23" s="141" t="s">
        <v>389</v>
      </c>
      <c r="D23" s="141" t="s">
        <v>390</v>
      </c>
      <c r="E23" s="142" t="s">
        <v>391</v>
      </c>
      <c r="F23" s="143">
        <v>1</v>
      </c>
      <c r="G23" s="144">
        <v>3331</v>
      </c>
      <c r="H23" s="145">
        <v>23.42</v>
      </c>
      <c r="I23" s="141" t="s">
        <v>392</v>
      </c>
      <c r="J23" s="146">
        <v>45240</v>
      </c>
      <c r="K23" s="141">
        <v>11</v>
      </c>
      <c r="L23" s="142">
        <v>0</v>
      </c>
      <c r="M23" s="145">
        <v>23.42</v>
      </c>
      <c r="N23" s="141"/>
      <c r="O23" s="148" t="s">
        <v>2</v>
      </c>
      <c r="P23" s="149"/>
      <c r="Q23" s="149"/>
      <c r="R23" s="150"/>
      <c r="S23" s="141"/>
      <c r="T23" s="141" t="s">
        <v>8</v>
      </c>
      <c r="U23" s="146">
        <v>45473</v>
      </c>
    </row>
    <row r="24" spans="1:21" x14ac:dyDescent="0.25">
      <c r="A24" s="141" t="s">
        <v>387</v>
      </c>
      <c r="B24" s="141" t="s">
        <v>388</v>
      </c>
      <c r="C24" s="141" t="s">
        <v>389</v>
      </c>
      <c r="D24" s="141" t="s">
        <v>390</v>
      </c>
      <c r="E24" s="142" t="s">
        <v>391</v>
      </c>
      <c r="F24" s="143">
        <v>1</v>
      </c>
      <c r="G24" s="144">
        <v>2111</v>
      </c>
      <c r="H24" s="145">
        <v>1360</v>
      </c>
      <c r="I24" s="141" t="s">
        <v>392</v>
      </c>
      <c r="J24" s="146">
        <v>45254</v>
      </c>
      <c r="K24" s="141">
        <v>11</v>
      </c>
      <c r="L24" s="142">
        <v>0</v>
      </c>
      <c r="M24" s="145">
        <v>1360</v>
      </c>
      <c r="N24" s="141"/>
      <c r="O24" s="148" t="s">
        <v>2</v>
      </c>
      <c r="P24" s="149"/>
      <c r="Q24" s="149"/>
      <c r="R24" s="150"/>
      <c r="S24" s="141"/>
      <c r="T24" s="141" t="s">
        <v>8</v>
      </c>
      <c r="U24" s="146">
        <v>45473</v>
      </c>
    </row>
    <row r="25" spans="1:21" x14ac:dyDescent="0.25">
      <c r="A25" s="141" t="s">
        <v>387</v>
      </c>
      <c r="B25" s="141" t="s">
        <v>388</v>
      </c>
      <c r="C25" s="141" t="s">
        <v>389</v>
      </c>
      <c r="D25" s="141" t="s">
        <v>390</v>
      </c>
      <c r="E25" s="142" t="s">
        <v>391</v>
      </c>
      <c r="F25" s="143">
        <v>1</v>
      </c>
      <c r="G25" s="144">
        <v>2111</v>
      </c>
      <c r="H25" s="145">
        <v>136</v>
      </c>
      <c r="I25" s="141" t="s">
        <v>392</v>
      </c>
      <c r="J25" s="146">
        <v>45254</v>
      </c>
      <c r="K25" s="141">
        <v>11</v>
      </c>
      <c r="L25" s="142">
        <v>0</v>
      </c>
      <c r="M25" s="145">
        <v>136</v>
      </c>
      <c r="N25" s="141"/>
      <c r="O25" s="148" t="s">
        <v>2</v>
      </c>
      <c r="P25" s="149"/>
      <c r="Q25" s="149"/>
      <c r="R25" s="150"/>
      <c r="S25" s="141"/>
      <c r="T25" s="141" t="s">
        <v>8</v>
      </c>
      <c r="U25" s="146">
        <v>45473</v>
      </c>
    </row>
    <row r="26" spans="1:21" x14ac:dyDescent="0.25">
      <c r="A26" s="141" t="s">
        <v>384</v>
      </c>
      <c r="B26" s="141" t="s">
        <v>388</v>
      </c>
      <c r="C26" s="141" t="s">
        <v>389</v>
      </c>
      <c r="D26" s="141" t="s">
        <v>390</v>
      </c>
      <c r="E26" s="142" t="s">
        <v>391</v>
      </c>
      <c r="F26" s="143">
        <v>1</v>
      </c>
      <c r="G26" s="144">
        <v>3311</v>
      </c>
      <c r="H26" s="145">
        <v>92.75</v>
      </c>
      <c r="I26" s="141" t="s">
        <v>392</v>
      </c>
      <c r="J26" s="146">
        <v>45254</v>
      </c>
      <c r="K26" s="141">
        <v>11</v>
      </c>
      <c r="L26" s="142">
        <v>0</v>
      </c>
      <c r="M26" s="145">
        <v>92.75</v>
      </c>
      <c r="N26" s="141"/>
      <c r="O26" s="148" t="s">
        <v>2</v>
      </c>
      <c r="P26" s="149"/>
      <c r="Q26" s="149"/>
      <c r="R26" s="150"/>
      <c r="S26" s="141"/>
      <c r="T26" s="141" t="s">
        <v>8</v>
      </c>
      <c r="U26" s="146">
        <v>45473</v>
      </c>
    </row>
    <row r="27" spans="1:21" x14ac:dyDescent="0.25">
      <c r="A27" s="141" t="s">
        <v>384</v>
      </c>
      <c r="B27" s="141" t="s">
        <v>388</v>
      </c>
      <c r="C27" s="141" t="s">
        <v>389</v>
      </c>
      <c r="D27" s="141" t="s">
        <v>390</v>
      </c>
      <c r="E27" s="142" t="s">
        <v>391</v>
      </c>
      <c r="F27" s="143">
        <v>1</v>
      </c>
      <c r="G27" s="144">
        <v>3331</v>
      </c>
      <c r="H27" s="145">
        <v>21.69</v>
      </c>
      <c r="I27" s="141" t="s">
        <v>392</v>
      </c>
      <c r="J27" s="146">
        <v>45254</v>
      </c>
      <c r="K27" s="141">
        <v>11</v>
      </c>
      <c r="L27" s="142">
        <v>0</v>
      </c>
      <c r="M27" s="145">
        <v>21.69</v>
      </c>
      <c r="N27" s="141"/>
      <c r="O27" s="148" t="s">
        <v>2</v>
      </c>
      <c r="P27" s="149"/>
      <c r="Q27" s="149"/>
      <c r="R27" s="150"/>
      <c r="S27" s="141"/>
      <c r="T27" s="141" t="s">
        <v>8</v>
      </c>
      <c r="U27" s="146">
        <v>45473</v>
      </c>
    </row>
    <row r="28" spans="1:21" x14ac:dyDescent="0.25">
      <c r="A28" s="141" t="s">
        <v>387</v>
      </c>
      <c r="B28" s="141" t="s">
        <v>388</v>
      </c>
      <c r="C28" s="141" t="s">
        <v>389</v>
      </c>
      <c r="D28" s="141" t="s">
        <v>390</v>
      </c>
      <c r="E28" s="142" t="s">
        <v>391</v>
      </c>
      <c r="F28" s="143">
        <v>1</v>
      </c>
      <c r="G28" s="144">
        <v>2111</v>
      </c>
      <c r="H28" s="145">
        <v>816</v>
      </c>
      <c r="I28" s="141" t="s">
        <v>392</v>
      </c>
      <c r="J28" s="146">
        <v>45268</v>
      </c>
      <c r="K28" s="141">
        <v>12</v>
      </c>
      <c r="L28" s="142">
        <v>0</v>
      </c>
      <c r="M28" s="145">
        <v>816</v>
      </c>
      <c r="N28" s="141"/>
      <c r="O28" s="148" t="s">
        <v>2</v>
      </c>
      <c r="P28" s="149"/>
      <c r="Q28" s="149"/>
      <c r="R28" s="150"/>
      <c r="S28" s="141"/>
      <c r="T28" s="141" t="s">
        <v>8</v>
      </c>
      <c r="U28" s="146">
        <v>45473</v>
      </c>
    </row>
    <row r="29" spans="1:21" x14ac:dyDescent="0.25">
      <c r="A29" s="141" t="s">
        <v>387</v>
      </c>
      <c r="B29" s="141" t="s">
        <v>388</v>
      </c>
      <c r="C29" s="141" t="s">
        <v>389</v>
      </c>
      <c r="D29" s="141" t="s">
        <v>390</v>
      </c>
      <c r="E29" s="142" t="s">
        <v>391</v>
      </c>
      <c r="F29" s="143">
        <v>1</v>
      </c>
      <c r="G29" s="144">
        <v>2111</v>
      </c>
      <c r="H29" s="145">
        <v>272</v>
      </c>
      <c r="I29" s="141" t="s">
        <v>392</v>
      </c>
      <c r="J29" s="146">
        <v>45268</v>
      </c>
      <c r="K29" s="141">
        <v>12</v>
      </c>
      <c r="L29" s="142">
        <v>0</v>
      </c>
      <c r="M29" s="145">
        <v>272</v>
      </c>
      <c r="N29" s="141"/>
      <c r="O29" s="148" t="s">
        <v>2</v>
      </c>
      <c r="P29" s="149"/>
      <c r="Q29" s="149"/>
      <c r="R29" s="150"/>
      <c r="S29" s="141"/>
      <c r="T29" s="141" t="s">
        <v>8</v>
      </c>
      <c r="U29" s="146">
        <v>45473</v>
      </c>
    </row>
    <row r="30" spans="1:21" x14ac:dyDescent="0.25">
      <c r="A30" s="141" t="s">
        <v>384</v>
      </c>
      <c r="B30" s="141" t="s">
        <v>388</v>
      </c>
      <c r="C30" s="141" t="s">
        <v>389</v>
      </c>
      <c r="D30" s="141" t="s">
        <v>390</v>
      </c>
      <c r="E30" s="142" t="s">
        <v>391</v>
      </c>
      <c r="F30" s="143">
        <v>1</v>
      </c>
      <c r="G30" s="144">
        <v>3311</v>
      </c>
      <c r="H30" s="145">
        <v>67.459999999999994</v>
      </c>
      <c r="I30" s="141" t="s">
        <v>392</v>
      </c>
      <c r="J30" s="146">
        <v>45268</v>
      </c>
      <c r="K30" s="141">
        <v>12</v>
      </c>
      <c r="L30" s="142">
        <v>0</v>
      </c>
      <c r="M30" s="145">
        <v>67.459999999999994</v>
      </c>
      <c r="N30" s="141"/>
      <c r="O30" s="148" t="s">
        <v>2</v>
      </c>
      <c r="P30" s="149"/>
      <c r="Q30" s="149"/>
      <c r="R30" s="150"/>
      <c r="S30" s="141"/>
      <c r="T30" s="141" t="s">
        <v>8</v>
      </c>
      <c r="U30" s="146">
        <v>45473</v>
      </c>
    </row>
    <row r="31" spans="1:21" x14ac:dyDescent="0.25">
      <c r="A31" s="141" t="s">
        <v>384</v>
      </c>
      <c r="B31" s="141" t="s">
        <v>388</v>
      </c>
      <c r="C31" s="141" t="s">
        <v>389</v>
      </c>
      <c r="D31" s="141" t="s">
        <v>390</v>
      </c>
      <c r="E31" s="142" t="s">
        <v>391</v>
      </c>
      <c r="F31" s="143">
        <v>1</v>
      </c>
      <c r="G31" s="144">
        <v>3331</v>
      </c>
      <c r="H31" s="145">
        <v>15.77</v>
      </c>
      <c r="I31" s="141" t="s">
        <v>392</v>
      </c>
      <c r="J31" s="146">
        <v>45268</v>
      </c>
      <c r="K31" s="141">
        <v>12</v>
      </c>
      <c r="L31" s="142">
        <v>0</v>
      </c>
      <c r="M31" s="145">
        <v>15.77</v>
      </c>
      <c r="N31" s="141"/>
      <c r="O31" s="148" t="s">
        <v>2</v>
      </c>
      <c r="P31" s="149"/>
      <c r="Q31" s="149"/>
      <c r="R31" s="150"/>
      <c r="S31" s="141"/>
      <c r="T31" s="141" t="s">
        <v>8</v>
      </c>
      <c r="U31" s="146">
        <v>45473</v>
      </c>
    </row>
    <row r="32" spans="1:21" x14ac:dyDescent="0.25">
      <c r="A32" s="141" t="s">
        <v>387</v>
      </c>
      <c r="B32" s="141" t="s">
        <v>388</v>
      </c>
      <c r="C32" s="141" t="s">
        <v>389</v>
      </c>
      <c r="D32" s="141" t="s">
        <v>390</v>
      </c>
      <c r="E32" s="142" t="s">
        <v>391</v>
      </c>
      <c r="F32" s="143">
        <v>1</v>
      </c>
      <c r="G32" s="144">
        <v>2111</v>
      </c>
      <c r="H32" s="145">
        <v>1496</v>
      </c>
      <c r="I32" s="141" t="s">
        <v>392</v>
      </c>
      <c r="J32" s="146">
        <v>45282</v>
      </c>
      <c r="K32" s="141">
        <v>12</v>
      </c>
      <c r="L32" s="142">
        <v>0</v>
      </c>
      <c r="M32" s="145">
        <v>1496</v>
      </c>
      <c r="N32" s="141"/>
      <c r="O32" s="148" t="s">
        <v>2</v>
      </c>
      <c r="P32" s="149"/>
      <c r="Q32" s="149"/>
      <c r="R32" s="150"/>
      <c r="S32" s="141"/>
      <c r="T32" s="141" t="s">
        <v>8</v>
      </c>
      <c r="U32" s="146">
        <v>45473</v>
      </c>
    </row>
    <row r="33" spans="1:21" x14ac:dyDescent="0.25">
      <c r="A33" s="141" t="s">
        <v>384</v>
      </c>
      <c r="B33" s="141" t="s">
        <v>388</v>
      </c>
      <c r="C33" s="141" t="s">
        <v>389</v>
      </c>
      <c r="D33" s="141" t="s">
        <v>390</v>
      </c>
      <c r="E33" s="142" t="s">
        <v>391</v>
      </c>
      <c r="F33" s="143">
        <v>1</v>
      </c>
      <c r="G33" s="144">
        <v>3311</v>
      </c>
      <c r="H33" s="145">
        <v>92.75</v>
      </c>
      <c r="I33" s="141" t="s">
        <v>392</v>
      </c>
      <c r="J33" s="146">
        <v>45282</v>
      </c>
      <c r="K33" s="141">
        <v>12</v>
      </c>
      <c r="L33" s="142">
        <v>0</v>
      </c>
      <c r="M33" s="145">
        <v>92.75</v>
      </c>
      <c r="N33" s="141"/>
      <c r="O33" s="148" t="s">
        <v>2</v>
      </c>
      <c r="P33" s="149"/>
      <c r="Q33" s="149"/>
      <c r="R33" s="150"/>
      <c r="S33" s="141"/>
      <c r="T33" s="141" t="s">
        <v>8</v>
      </c>
      <c r="U33" s="146">
        <v>45473</v>
      </c>
    </row>
    <row r="34" spans="1:21" x14ac:dyDescent="0.25">
      <c r="A34" s="141" t="s">
        <v>384</v>
      </c>
      <c r="B34" s="141" t="s">
        <v>388</v>
      </c>
      <c r="C34" s="141" t="s">
        <v>389</v>
      </c>
      <c r="D34" s="141" t="s">
        <v>390</v>
      </c>
      <c r="E34" s="142" t="s">
        <v>391</v>
      </c>
      <c r="F34" s="143">
        <v>1</v>
      </c>
      <c r="G34" s="144">
        <v>3331</v>
      </c>
      <c r="H34" s="145">
        <v>21.7</v>
      </c>
      <c r="I34" s="141" t="s">
        <v>392</v>
      </c>
      <c r="J34" s="146">
        <v>45282</v>
      </c>
      <c r="K34" s="141">
        <v>12</v>
      </c>
      <c r="L34" s="142">
        <v>0</v>
      </c>
      <c r="M34" s="145">
        <v>21.7</v>
      </c>
      <c r="N34" s="141"/>
      <c r="O34" s="148" t="s">
        <v>2</v>
      </c>
      <c r="P34" s="149"/>
      <c r="Q34" s="149"/>
      <c r="R34" s="150"/>
      <c r="S34" s="141"/>
      <c r="T34" s="141" t="s">
        <v>8</v>
      </c>
      <c r="U34" s="146">
        <v>45473</v>
      </c>
    </row>
    <row r="35" spans="1:21" x14ac:dyDescent="0.25">
      <c r="A35" s="141" t="s">
        <v>387</v>
      </c>
      <c r="B35" s="141" t="s">
        <v>388</v>
      </c>
      <c r="C35" s="141" t="s">
        <v>389</v>
      </c>
      <c r="D35" s="141" t="s">
        <v>390</v>
      </c>
      <c r="E35" s="142" t="s">
        <v>391</v>
      </c>
      <c r="F35" s="143">
        <v>1</v>
      </c>
      <c r="G35" s="144">
        <v>2111</v>
      </c>
      <c r="H35" s="145">
        <v>510</v>
      </c>
      <c r="I35" s="141" t="s">
        <v>392</v>
      </c>
      <c r="J35" s="146">
        <v>45301</v>
      </c>
      <c r="K35" s="141">
        <v>1</v>
      </c>
      <c r="L35" s="142">
        <v>0</v>
      </c>
      <c r="M35" s="145">
        <v>510</v>
      </c>
      <c r="N35" s="141"/>
      <c r="O35" s="148" t="s">
        <v>3</v>
      </c>
      <c r="P35" s="149"/>
      <c r="Q35" s="149"/>
      <c r="R35" s="150"/>
      <c r="S35" s="141"/>
      <c r="T35" s="141" t="s">
        <v>8</v>
      </c>
      <c r="U35" s="146">
        <v>45473</v>
      </c>
    </row>
    <row r="36" spans="1:21" x14ac:dyDescent="0.25">
      <c r="A36" s="141" t="s">
        <v>387</v>
      </c>
      <c r="B36" s="141" t="s">
        <v>388</v>
      </c>
      <c r="C36" s="141" t="s">
        <v>389</v>
      </c>
      <c r="D36" s="141" t="s">
        <v>390</v>
      </c>
      <c r="E36" s="142" t="s">
        <v>391</v>
      </c>
      <c r="F36" s="143">
        <v>1</v>
      </c>
      <c r="G36" s="144">
        <v>2111</v>
      </c>
      <c r="H36" s="145">
        <v>136</v>
      </c>
      <c r="I36" s="141" t="s">
        <v>392</v>
      </c>
      <c r="J36" s="146">
        <v>45301</v>
      </c>
      <c r="K36" s="141">
        <v>1</v>
      </c>
      <c r="L36" s="142">
        <v>0</v>
      </c>
      <c r="M36" s="145">
        <v>136</v>
      </c>
      <c r="N36" s="141"/>
      <c r="O36" s="148" t="s">
        <v>3</v>
      </c>
      <c r="P36" s="149"/>
      <c r="Q36" s="149"/>
      <c r="R36" s="150"/>
      <c r="S36" s="141"/>
      <c r="T36" s="141" t="s">
        <v>8</v>
      </c>
      <c r="U36" s="146">
        <v>45473</v>
      </c>
    </row>
    <row r="37" spans="1:21" x14ac:dyDescent="0.25">
      <c r="A37" s="141" t="s">
        <v>384</v>
      </c>
      <c r="B37" s="141" t="s">
        <v>388</v>
      </c>
      <c r="C37" s="141" t="s">
        <v>389</v>
      </c>
      <c r="D37" s="141" t="s">
        <v>390</v>
      </c>
      <c r="E37" s="142" t="s">
        <v>391</v>
      </c>
      <c r="F37" s="143">
        <v>1</v>
      </c>
      <c r="G37" s="144">
        <v>3311</v>
      </c>
      <c r="H37" s="145">
        <v>40.049999999999997</v>
      </c>
      <c r="I37" s="141" t="s">
        <v>392</v>
      </c>
      <c r="J37" s="146">
        <v>45301</v>
      </c>
      <c r="K37" s="141">
        <v>1</v>
      </c>
      <c r="L37" s="142">
        <v>0</v>
      </c>
      <c r="M37" s="145">
        <v>40.049999999999997</v>
      </c>
      <c r="N37" s="141"/>
      <c r="O37" s="148" t="s">
        <v>3</v>
      </c>
      <c r="P37" s="149"/>
      <c r="Q37" s="149"/>
      <c r="R37" s="150"/>
      <c r="S37" s="141"/>
      <c r="T37" s="141" t="s">
        <v>8</v>
      </c>
      <c r="U37" s="146">
        <v>45473</v>
      </c>
    </row>
    <row r="38" spans="1:21" x14ac:dyDescent="0.25">
      <c r="A38" s="141" t="s">
        <v>384</v>
      </c>
      <c r="B38" s="141" t="s">
        <v>388</v>
      </c>
      <c r="C38" s="141" t="s">
        <v>389</v>
      </c>
      <c r="D38" s="141" t="s">
        <v>390</v>
      </c>
      <c r="E38" s="142" t="s">
        <v>391</v>
      </c>
      <c r="F38" s="143">
        <v>1</v>
      </c>
      <c r="G38" s="144">
        <v>3331</v>
      </c>
      <c r="H38" s="145">
        <v>9.3699999999999992</v>
      </c>
      <c r="I38" s="141" t="s">
        <v>392</v>
      </c>
      <c r="J38" s="146">
        <v>45301</v>
      </c>
      <c r="K38" s="141">
        <v>1</v>
      </c>
      <c r="L38" s="142">
        <v>0</v>
      </c>
      <c r="M38" s="145">
        <v>9.3699999999999992</v>
      </c>
      <c r="N38" s="141"/>
      <c r="O38" s="148" t="s">
        <v>3</v>
      </c>
      <c r="P38" s="149"/>
      <c r="Q38" s="149"/>
      <c r="R38" s="150"/>
      <c r="S38" s="141"/>
      <c r="T38" s="141" t="s">
        <v>8</v>
      </c>
      <c r="U38" s="146">
        <v>45473</v>
      </c>
    </row>
    <row r="39" spans="1:21" x14ac:dyDescent="0.25">
      <c r="A39" s="141" t="s">
        <v>387</v>
      </c>
      <c r="B39" s="141" t="s">
        <v>388</v>
      </c>
      <c r="C39" s="141" t="s">
        <v>389</v>
      </c>
      <c r="D39" s="141" t="s">
        <v>390</v>
      </c>
      <c r="E39" s="142" t="s">
        <v>391</v>
      </c>
      <c r="F39" s="143">
        <v>1</v>
      </c>
      <c r="G39" s="165">
        <v>2111</v>
      </c>
      <c r="H39" s="166">
        <v>680</v>
      </c>
      <c r="I39" s="141" t="s">
        <v>392</v>
      </c>
      <c r="J39" s="146">
        <v>45316</v>
      </c>
      <c r="K39" s="141">
        <v>1</v>
      </c>
      <c r="L39" s="167">
        <v>0</v>
      </c>
      <c r="M39" s="168">
        <v>680</v>
      </c>
      <c r="N39" s="141"/>
      <c r="O39" s="148" t="s">
        <v>3</v>
      </c>
      <c r="P39" s="169"/>
      <c r="Q39" s="169"/>
      <c r="R39" s="150"/>
      <c r="S39" s="141"/>
      <c r="T39" s="141" t="s">
        <v>8</v>
      </c>
      <c r="U39" s="146">
        <v>45473</v>
      </c>
    </row>
    <row r="40" spans="1:21" x14ac:dyDescent="0.25">
      <c r="A40" s="141" t="s">
        <v>387</v>
      </c>
      <c r="B40" s="141" t="s">
        <v>388</v>
      </c>
      <c r="C40" s="141" t="s">
        <v>389</v>
      </c>
      <c r="D40" s="141" t="s">
        <v>390</v>
      </c>
      <c r="E40" s="142" t="s">
        <v>391</v>
      </c>
      <c r="F40" s="143">
        <v>1</v>
      </c>
      <c r="G40" s="165">
        <v>2111</v>
      </c>
      <c r="H40" s="166">
        <v>272</v>
      </c>
      <c r="I40" s="141" t="s">
        <v>392</v>
      </c>
      <c r="J40" s="146">
        <v>45316</v>
      </c>
      <c r="K40" s="141">
        <v>1</v>
      </c>
      <c r="L40" s="167">
        <v>0</v>
      </c>
      <c r="M40" s="168">
        <v>272</v>
      </c>
      <c r="N40" s="141"/>
      <c r="O40" s="148" t="s">
        <v>3</v>
      </c>
      <c r="P40" s="169"/>
      <c r="Q40" s="169"/>
      <c r="R40" s="150"/>
      <c r="S40" s="141"/>
      <c r="T40" s="141" t="s">
        <v>8</v>
      </c>
      <c r="U40" s="146">
        <v>45473</v>
      </c>
    </row>
    <row r="41" spans="1:21" x14ac:dyDescent="0.25">
      <c r="A41" s="141" t="s">
        <v>384</v>
      </c>
      <c r="B41" s="141" t="s">
        <v>388</v>
      </c>
      <c r="C41" s="141" t="s">
        <v>389</v>
      </c>
      <c r="D41" s="141" t="s">
        <v>390</v>
      </c>
      <c r="E41" s="142" t="s">
        <v>391</v>
      </c>
      <c r="F41" s="143">
        <v>1</v>
      </c>
      <c r="G41" s="165">
        <v>3311</v>
      </c>
      <c r="H41" s="166">
        <v>59.03</v>
      </c>
      <c r="I41" s="141" t="s">
        <v>392</v>
      </c>
      <c r="J41" s="146">
        <v>45316</v>
      </c>
      <c r="K41" s="141">
        <v>1</v>
      </c>
      <c r="L41" s="167">
        <v>0</v>
      </c>
      <c r="M41" s="168">
        <v>59.03</v>
      </c>
      <c r="N41" s="141"/>
      <c r="O41" s="148" t="s">
        <v>3</v>
      </c>
      <c r="P41" s="169"/>
      <c r="Q41" s="169"/>
      <c r="R41" s="150"/>
      <c r="S41" s="141"/>
      <c r="T41" s="141" t="s">
        <v>8</v>
      </c>
      <c r="U41" s="146">
        <v>45473</v>
      </c>
    </row>
    <row r="42" spans="1:21" x14ac:dyDescent="0.25">
      <c r="A42" s="141" t="s">
        <v>384</v>
      </c>
      <c r="B42" s="141" t="s">
        <v>388</v>
      </c>
      <c r="C42" s="141" t="s">
        <v>389</v>
      </c>
      <c r="D42" s="141" t="s">
        <v>390</v>
      </c>
      <c r="E42" s="142" t="s">
        <v>391</v>
      </c>
      <c r="F42" s="143">
        <v>1</v>
      </c>
      <c r="G42" s="165">
        <v>3331</v>
      </c>
      <c r="H42" s="166">
        <v>13.8</v>
      </c>
      <c r="I42" s="141" t="s">
        <v>392</v>
      </c>
      <c r="J42" s="146">
        <v>45316</v>
      </c>
      <c r="K42" s="141">
        <v>1</v>
      </c>
      <c r="L42" s="167">
        <v>0</v>
      </c>
      <c r="M42" s="168">
        <v>13.8</v>
      </c>
      <c r="N42" s="141"/>
      <c r="O42" s="148" t="s">
        <v>3</v>
      </c>
      <c r="P42" s="169"/>
      <c r="Q42" s="169"/>
      <c r="R42" s="150"/>
      <c r="S42" s="141"/>
      <c r="T42" s="141" t="s">
        <v>8</v>
      </c>
      <c r="U42" s="146">
        <v>45473</v>
      </c>
    </row>
    <row r="43" spans="1:21" x14ac:dyDescent="0.25">
      <c r="A43" s="141" t="s">
        <v>387</v>
      </c>
      <c r="B43" s="141" t="s">
        <v>388</v>
      </c>
      <c r="C43" s="141" t="s">
        <v>389</v>
      </c>
      <c r="D43" s="141" t="s">
        <v>390</v>
      </c>
      <c r="E43" s="142" t="s">
        <v>391</v>
      </c>
      <c r="F43" s="143">
        <v>1</v>
      </c>
      <c r="G43" s="165">
        <v>2111</v>
      </c>
      <c r="H43" s="166">
        <v>1632</v>
      </c>
      <c r="I43" s="141" t="s">
        <v>392</v>
      </c>
      <c r="J43" s="146">
        <v>45331</v>
      </c>
      <c r="K43" s="141">
        <v>2</v>
      </c>
      <c r="L43" s="167">
        <v>0</v>
      </c>
      <c r="M43" s="168">
        <v>1632</v>
      </c>
      <c r="N43" s="141"/>
      <c r="O43" s="148" t="s">
        <v>3</v>
      </c>
      <c r="P43" s="169"/>
      <c r="Q43" s="169"/>
      <c r="R43" s="150"/>
      <c r="S43" s="141"/>
      <c r="T43" s="141" t="s">
        <v>8</v>
      </c>
      <c r="U43" s="146">
        <v>45473</v>
      </c>
    </row>
    <row r="44" spans="1:21" x14ac:dyDescent="0.25">
      <c r="A44" s="141" t="s">
        <v>384</v>
      </c>
      <c r="B44" s="141" t="s">
        <v>388</v>
      </c>
      <c r="C44" s="141" t="s">
        <v>389</v>
      </c>
      <c r="D44" s="141" t="s">
        <v>390</v>
      </c>
      <c r="E44" s="142" t="s">
        <v>391</v>
      </c>
      <c r="F44" s="143">
        <v>1</v>
      </c>
      <c r="G44" s="165">
        <v>3311</v>
      </c>
      <c r="H44" s="166">
        <v>101.18</v>
      </c>
      <c r="I44" s="141" t="s">
        <v>392</v>
      </c>
      <c r="J44" s="146">
        <v>45331</v>
      </c>
      <c r="K44" s="141">
        <v>2</v>
      </c>
      <c r="L44" s="167">
        <v>0</v>
      </c>
      <c r="M44" s="168">
        <v>101.18</v>
      </c>
      <c r="N44" s="141"/>
      <c r="O44" s="148" t="s">
        <v>3</v>
      </c>
      <c r="P44" s="169"/>
      <c r="Q44" s="169"/>
      <c r="R44" s="150"/>
      <c r="S44" s="141"/>
      <c r="T44" s="141" t="s">
        <v>8</v>
      </c>
      <c r="U44" s="146">
        <v>45473</v>
      </c>
    </row>
    <row r="45" spans="1:21" x14ac:dyDescent="0.25">
      <c r="A45" s="141" t="s">
        <v>384</v>
      </c>
      <c r="B45" s="141" t="s">
        <v>388</v>
      </c>
      <c r="C45" s="141" t="s">
        <v>389</v>
      </c>
      <c r="D45" s="141" t="s">
        <v>390</v>
      </c>
      <c r="E45" s="142" t="s">
        <v>391</v>
      </c>
      <c r="F45" s="143">
        <v>1</v>
      </c>
      <c r="G45" s="165">
        <v>3331</v>
      </c>
      <c r="H45" s="166">
        <v>23.67</v>
      </c>
      <c r="I45" s="141" t="s">
        <v>392</v>
      </c>
      <c r="J45" s="146">
        <v>45331</v>
      </c>
      <c r="K45" s="141">
        <v>2</v>
      </c>
      <c r="L45" s="167">
        <v>0</v>
      </c>
      <c r="M45" s="168">
        <v>23.67</v>
      </c>
      <c r="N45" s="141"/>
      <c r="O45" s="148" t="s">
        <v>3</v>
      </c>
      <c r="P45" s="169"/>
      <c r="Q45" s="169"/>
      <c r="R45" s="150"/>
      <c r="S45" s="141"/>
      <c r="T45" s="141" t="s">
        <v>8</v>
      </c>
      <c r="U45" s="146">
        <v>45473</v>
      </c>
    </row>
    <row r="46" spans="1:21" x14ac:dyDescent="0.25">
      <c r="A46" s="141" t="s">
        <v>387</v>
      </c>
      <c r="B46" s="141" t="s">
        <v>388</v>
      </c>
      <c r="C46" s="141" t="s">
        <v>389</v>
      </c>
      <c r="D46" s="141" t="s">
        <v>390</v>
      </c>
      <c r="E46" s="142" t="s">
        <v>391</v>
      </c>
      <c r="F46" s="143">
        <v>1</v>
      </c>
      <c r="G46" s="165">
        <v>2111</v>
      </c>
      <c r="H46" s="166">
        <v>1632</v>
      </c>
      <c r="I46" s="141" t="s">
        <v>392</v>
      </c>
      <c r="J46" s="146">
        <v>45345</v>
      </c>
      <c r="K46" s="141">
        <v>2</v>
      </c>
      <c r="L46" s="167">
        <v>0</v>
      </c>
      <c r="M46" s="168">
        <v>1632</v>
      </c>
      <c r="N46" s="141"/>
      <c r="O46" s="148" t="s">
        <v>3</v>
      </c>
      <c r="P46" s="169"/>
      <c r="Q46" s="169"/>
      <c r="R46" s="150"/>
      <c r="S46" s="141"/>
      <c r="T46" s="141" t="s">
        <v>8</v>
      </c>
      <c r="U46" s="146">
        <v>45473</v>
      </c>
    </row>
    <row r="47" spans="1:21" x14ac:dyDescent="0.25">
      <c r="A47" s="141" t="s">
        <v>384</v>
      </c>
      <c r="B47" s="141" t="s">
        <v>388</v>
      </c>
      <c r="C47" s="141" t="s">
        <v>389</v>
      </c>
      <c r="D47" s="141" t="s">
        <v>390</v>
      </c>
      <c r="E47" s="142" t="s">
        <v>391</v>
      </c>
      <c r="F47" s="143">
        <v>1</v>
      </c>
      <c r="G47" s="165">
        <v>3311</v>
      </c>
      <c r="H47" s="166">
        <v>101.18</v>
      </c>
      <c r="I47" s="141" t="s">
        <v>392</v>
      </c>
      <c r="J47" s="146">
        <v>45345</v>
      </c>
      <c r="K47" s="141">
        <v>2</v>
      </c>
      <c r="L47" s="167">
        <v>0</v>
      </c>
      <c r="M47" s="168">
        <v>101.18</v>
      </c>
      <c r="N47" s="141"/>
      <c r="O47" s="148" t="s">
        <v>3</v>
      </c>
      <c r="P47" s="169"/>
      <c r="Q47" s="169"/>
      <c r="R47" s="150"/>
      <c r="S47" s="141"/>
      <c r="T47" s="141" t="s">
        <v>8</v>
      </c>
      <c r="U47" s="146">
        <v>45473</v>
      </c>
    </row>
    <row r="48" spans="1:21" x14ac:dyDescent="0.25">
      <c r="A48" s="141" t="s">
        <v>384</v>
      </c>
      <c r="B48" s="141" t="s">
        <v>388</v>
      </c>
      <c r="C48" s="141" t="s">
        <v>389</v>
      </c>
      <c r="D48" s="141" t="s">
        <v>390</v>
      </c>
      <c r="E48" s="142" t="s">
        <v>391</v>
      </c>
      <c r="F48" s="143">
        <v>1</v>
      </c>
      <c r="G48" s="165">
        <v>3331</v>
      </c>
      <c r="H48" s="166">
        <v>23.67</v>
      </c>
      <c r="I48" s="141" t="s">
        <v>392</v>
      </c>
      <c r="J48" s="146">
        <v>45345</v>
      </c>
      <c r="K48" s="141">
        <v>2</v>
      </c>
      <c r="L48" s="167">
        <v>0</v>
      </c>
      <c r="M48" s="168">
        <v>23.67</v>
      </c>
      <c r="N48" s="141"/>
      <c r="O48" s="148" t="s">
        <v>3</v>
      </c>
      <c r="P48" s="169"/>
      <c r="Q48" s="169"/>
      <c r="R48" s="150"/>
      <c r="S48" s="141"/>
      <c r="T48" s="141" t="s">
        <v>8</v>
      </c>
      <c r="U48" s="146">
        <v>45473</v>
      </c>
    </row>
    <row r="49" spans="1:21" x14ac:dyDescent="0.25">
      <c r="A49" s="141" t="s">
        <v>387</v>
      </c>
      <c r="B49" s="141" t="s">
        <v>388</v>
      </c>
      <c r="C49" s="141" t="s">
        <v>389</v>
      </c>
      <c r="D49" s="141" t="s">
        <v>390</v>
      </c>
      <c r="E49" s="142" t="s">
        <v>391</v>
      </c>
      <c r="F49" s="143">
        <v>1</v>
      </c>
      <c r="G49" s="165">
        <v>2111</v>
      </c>
      <c r="H49" s="166">
        <v>1296</v>
      </c>
      <c r="I49" s="141" t="s">
        <v>392</v>
      </c>
      <c r="J49" s="146">
        <v>45361</v>
      </c>
      <c r="K49" s="141">
        <v>3</v>
      </c>
      <c r="L49" s="167">
        <v>0</v>
      </c>
      <c r="M49" s="168">
        <v>1296</v>
      </c>
      <c r="N49" s="141"/>
      <c r="O49" s="148" t="s">
        <v>3</v>
      </c>
      <c r="P49" s="169"/>
      <c r="Q49" s="169"/>
      <c r="R49" s="150"/>
      <c r="S49" s="141"/>
      <c r="T49" s="141" t="s">
        <v>8</v>
      </c>
      <c r="U49" s="146">
        <v>45473</v>
      </c>
    </row>
    <row r="50" spans="1:21" x14ac:dyDescent="0.25">
      <c r="A50" s="141" t="s">
        <v>384</v>
      </c>
      <c r="B50" s="141" t="s">
        <v>388</v>
      </c>
      <c r="C50" s="141" t="s">
        <v>389</v>
      </c>
      <c r="D50" s="141" t="s">
        <v>390</v>
      </c>
      <c r="E50" s="142" t="s">
        <v>391</v>
      </c>
      <c r="F50" s="143">
        <v>1</v>
      </c>
      <c r="G50" s="165">
        <v>3311</v>
      </c>
      <c r="H50" s="166">
        <v>80.349999999999994</v>
      </c>
      <c r="I50" s="141" t="s">
        <v>392</v>
      </c>
      <c r="J50" s="146">
        <v>45361</v>
      </c>
      <c r="K50" s="141">
        <v>3</v>
      </c>
      <c r="L50" s="167">
        <v>0</v>
      </c>
      <c r="M50" s="168">
        <v>80.349999999999994</v>
      </c>
      <c r="N50" s="141"/>
      <c r="O50" s="148" t="s">
        <v>3</v>
      </c>
      <c r="P50" s="169"/>
      <c r="Q50" s="169"/>
      <c r="R50" s="150"/>
      <c r="S50" s="141"/>
      <c r="T50" s="141" t="s">
        <v>8</v>
      </c>
      <c r="U50" s="146">
        <v>45473</v>
      </c>
    </row>
    <row r="51" spans="1:21" x14ac:dyDescent="0.25">
      <c r="A51" s="141" t="s">
        <v>384</v>
      </c>
      <c r="B51" s="141" t="s">
        <v>388</v>
      </c>
      <c r="C51" s="141" t="s">
        <v>389</v>
      </c>
      <c r="D51" s="141" t="s">
        <v>390</v>
      </c>
      <c r="E51" s="142" t="s">
        <v>391</v>
      </c>
      <c r="F51" s="143">
        <v>1</v>
      </c>
      <c r="G51" s="165">
        <v>3331</v>
      </c>
      <c r="H51" s="166">
        <v>18.8</v>
      </c>
      <c r="I51" s="141" t="s">
        <v>392</v>
      </c>
      <c r="J51" s="146">
        <v>45361</v>
      </c>
      <c r="K51" s="141">
        <v>3</v>
      </c>
      <c r="L51" s="167">
        <v>0</v>
      </c>
      <c r="M51" s="168">
        <v>18.8</v>
      </c>
      <c r="N51" s="141"/>
      <c r="O51" s="148" t="s">
        <v>3</v>
      </c>
      <c r="P51" s="169"/>
      <c r="Q51" s="169"/>
      <c r="R51" s="150"/>
      <c r="S51" s="141"/>
      <c r="T51" s="141" t="s">
        <v>8</v>
      </c>
      <c r="U51" s="146">
        <v>45473</v>
      </c>
    </row>
    <row r="52" spans="1:21" x14ac:dyDescent="0.25">
      <c r="A52" s="141" t="s">
        <v>387</v>
      </c>
      <c r="B52" s="141" t="s">
        <v>388</v>
      </c>
      <c r="C52" s="141" t="s">
        <v>389</v>
      </c>
      <c r="D52" s="141" t="s">
        <v>390</v>
      </c>
      <c r="E52" s="142" t="s">
        <v>391</v>
      </c>
      <c r="F52" s="143">
        <v>1</v>
      </c>
      <c r="G52" s="165">
        <v>2111</v>
      </c>
      <c r="H52" s="166">
        <v>1566</v>
      </c>
      <c r="I52" s="141" t="s">
        <v>392</v>
      </c>
      <c r="J52" s="146">
        <v>45376</v>
      </c>
      <c r="K52" s="141">
        <v>3</v>
      </c>
      <c r="L52" s="167">
        <v>0</v>
      </c>
      <c r="M52" s="168">
        <v>1566</v>
      </c>
      <c r="N52" s="141"/>
      <c r="O52" s="148" t="s">
        <v>3</v>
      </c>
      <c r="P52" s="169"/>
      <c r="Q52" s="169"/>
      <c r="R52" s="150"/>
      <c r="S52" s="141"/>
      <c r="T52" s="141" t="s">
        <v>8</v>
      </c>
      <c r="U52" s="146">
        <v>45473</v>
      </c>
    </row>
    <row r="53" spans="1:21" x14ac:dyDescent="0.25">
      <c r="A53" s="141" t="s">
        <v>384</v>
      </c>
      <c r="B53" s="141" t="s">
        <v>388</v>
      </c>
      <c r="C53" s="141" t="s">
        <v>389</v>
      </c>
      <c r="D53" s="141" t="s">
        <v>390</v>
      </c>
      <c r="E53" s="142" t="s">
        <v>391</v>
      </c>
      <c r="F53" s="143">
        <v>1</v>
      </c>
      <c r="G53" s="165">
        <v>3311</v>
      </c>
      <c r="H53" s="166">
        <v>97.09</v>
      </c>
      <c r="I53" s="141" t="s">
        <v>392</v>
      </c>
      <c r="J53" s="146">
        <v>45376</v>
      </c>
      <c r="K53" s="141">
        <v>3</v>
      </c>
      <c r="L53" s="167">
        <v>0</v>
      </c>
      <c r="M53" s="168">
        <v>97.09</v>
      </c>
      <c r="N53" s="141"/>
      <c r="O53" s="148" t="s">
        <v>3</v>
      </c>
      <c r="P53" s="169"/>
      <c r="Q53" s="169"/>
      <c r="R53" s="150"/>
      <c r="S53" s="141"/>
      <c r="T53" s="141" t="s">
        <v>8</v>
      </c>
      <c r="U53" s="146">
        <v>45473</v>
      </c>
    </row>
    <row r="54" spans="1:21" x14ac:dyDescent="0.25">
      <c r="A54" s="141" t="s">
        <v>384</v>
      </c>
      <c r="B54" s="141" t="s">
        <v>388</v>
      </c>
      <c r="C54" s="141" t="s">
        <v>389</v>
      </c>
      <c r="D54" s="141" t="s">
        <v>390</v>
      </c>
      <c r="E54" s="142" t="s">
        <v>391</v>
      </c>
      <c r="F54" s="143">
        <v>1</v>
      </c>
      <c r="G54" s="165">
        <v>3331</v>
      </c>
      <c r="H54" s="166">
        <v>22.7</v>
      </c>
      <c r="I54" s="141" t="s">
        <v>392</v>
      </c>
      <c r="J54" s="146">
        <v>45376</v>
      </c>
      <c r="K54" s="141">
        <v>3</v>
      </c>
      <c r="L54" s="167">
        <v>0</v>
      </c>
      <c r="M54" s="168">
        <v>22.7</v>
      </c>
      <c r="N54" s="141"/>
      <c r="O54" s="148" t="s">
        <v>3</v>
      </c>
      <c r="P54" s="169"/>
      <c r="Q54" s="169"/>
      <c r="R54" s="150"/>
      <c r="S54" s="141"/>
      <c r="T54" s="141" t="s">
        <v>8</v>
      </c>
      <c r="U54" s="146">
        <v>45473</v>
      </c>
    </row>
    <row r="55" spans="1:21" x14ac:dyDescent="0.25">
      <c r="A55" s="141" t="s">
        <v>387</v>
      </c>
      <c r="B55" s="141" t="s">
        <v>388</v>
      </c>
      <c r="C55" s="141" t="s">
        <v>389</v>
      </c>
      <c r="D55" s="141" t="s">
        <v>390</v>
      </c>
      <c r="E55" s="142" t="s">
        <v>391</v>
      </c>
      <c r="F55" s="143">
        <v>1</v>
      </c>
      <c r="G55" s="165">
        <v>2111</v>
      </c>
      <c r="H55" s="166">
        <v>1440</v>
      </c>
      <c r="I55" s="141" t="s">
        <v>392</v>
      </c>
      <c r="J55" s="146">
        <v>45392</v>
      </c>
      <c r="K55" s="141">
        <v>4</v>
      </c>
      <c r="L55" s="167">
        <v>0</v>
      </c>
      <c r="M55" s="168">
        <v>1440</v>
      </c>
      <c r="N55" s="141"/>
      <c r="O55" s="148" t="s">
        <v>3</v>
      </c>
      <c r="P55" s="169"/>
      <c r="Q55" s="169"/>
      <c r="R55" s="150"/>
      <c r="S55" s="141"/>
      <c r="T55" s="141" t="s">
        <v>8</v>
      </c>
      <c r="U55" s="146">
        <v>45473</v>
      </c>
    </row>
    <row r="56" spans="1:21" x14ac:dyDescent="0.25">
      <c r="A56" s="141" t="s">
        <v>384</v>
      </c>
      <c r="B56" s="141" t="s">
        <v>388</v>
      </c>
      <c r="C56" s="141" t="s">
        <v>389</v>
      </c>
      <c r="D56" s="141" t="s">
        <v>390</v>
      </c>
      <c r="E56" s="142" t="s">
        <v>391</v>
      </c>
      <c r="F56" s="143">
        <v>1</v>
      </c>
      <c r="G56" s="165">
        <v>3311</v>
      </c>
      <c r="H56" s="166">
        <v>89.28</v>
      </c>
      <c r="I56" s="141" t="s">
        <v>392</v>
      </c>
      <c r="J56" s="146">
        <v>45392</v>
      </c>
      <c r="K56" s="141">
        <v>4</v>
      </c>
      <c r="L56" s="167">
        <v>0</v>
      </c>
      <c r="M56" s="168">
        <v>89.28</v>
      </c>
      <c r="N56" s="141"/>
      <c r="O56" s="148" t="s">
        <v>3</v>
      </c>
      <c r="P56" s="169"/>
      <c r="Q56" s="169"/>
      <c r="R56" s="150"/>
      <c r="S56" s="141"/>
      <c r="T56" s="141" t="s">
        <v>8</v>
      </c>
      <c r="U56" s="146">
        <v>45473</v>
      </c>
    </row>
    <row r="57" spans="1:21" x14ac:dyDescent="0.25">
      <c r="A57" s="141" t="s">
        <v>384</v>
      </c>
      <c r="B57" s="141" t="s">
        <v>388</v>
      </c>
      <c r="C57" s="141" t="s">
        <v>389</v>
      </c>
      <c r="D57" s="141" t="s">
        <v>390</v>
      </c>
      <c r="E57" s="142" t="s">
        <v>391</v>
      </c>
      <c r="F57" s="143">
        <v>1</v>
      </c>
      <c r="G57" s="165">
        <v>3331</v>
      </c>
      <c r="H57" s="166">
        <v>20.88</v>
      </c>
      <c r="I57" s="141" t="s">
        <v>392</v>
      </c>
      <c r="J57" s="146">
        <v>45392</v>
      </c>
      <c r="K57" s="141">
        <v>4</v>
      </c>
      <c r="L57" s="167">
        <v>0</v>
      </c>
      <c r="M57" s="168">
        <v>20.88</v>
      </c>
      <c r="N57" s="141"/>
      <c r="O57" s="148" t="s">
        <v>3</v>
      </c>
      <c r="P57" s="169"/>
      <c r="Q57" s="169"/>
      <c r="R57" s="150"/>
      <c r="S57" s="141"/>
      <c r="T57" s="141" t="s">
        <v>8</v>
      </c>
      <c r="U57" s="146">
        <v>45473</v>
      </c>
    </row>
    <row r="58" spans="1:21" x14ac:dyDescent="0.25">
      <c r="A58" s="141" t="s">
        <v>387</v>
      </c>
      <c r="B58" s="141" t="s">
        <v>388</v>
      </c>
      <c r="C58" s="141" t="s">
        <v>389</v>
      </c>
      <c r="D58" s="141" t="s">
        <v>390</v>
      </c>
      <c r="E58" s="142" t="s">
        <v>391</v>
      </c>
      <c r="F58" s="143">
        <v>1</v>
      </c>
      <c r="G58" s="165">
        <v>2111</v>
      </c>
      <c r="H58" s="166">
        <v>864</v>
      </c>
      <c r="I58" s="141" t="s">
        <v>392</v>
      </c>
      <c r="J58" s="146">
        <v>45407</v>
      </c>
      <c r="K58" s="141">
        <v>4</v>
      </c>
      <c r="L58" s="167">
        <v>0</v>
      </c>
      <c r="M58" s="168">
        <v>864</v>
      </c>
      <c r="N58" s="141"/>
      <c r="O58" s="148" t="s">
        <v>3</v>
      </c>
      <c r="P58" s="169"/>
      <c r="Q58" s="169"/>
      <c r="R58" s="150"/>
      <c r="S58" s="141"/>
      <c r="T58" s="141" t="s">
        <v>8</v>
      </c>
      <c r="U58" s="146">
        <v>45473</v>
      </c>
    </row>
    <row r="59" spans="1:21" x14ac:dyDescent="0.25">
      <c r="A59" s="141" t="s">
        <v>384</v>
      </c>
      <c r="B59" s="141" t="s">
        <v>388</v>
      </c>
      <c r="C59" s="141" t="s">
        <v>389</v>
      </c>
      <c r="D59" s="141" t="s">
        <v>390</v>
      </c>
      <c r="E59" s="142" t="s">
        <v>391</v>
      </c>
      <c r="F59" s="143">
        <v>1</v>
      </c>
      <c r="G59" s="165">
        <v>3311</v>
      </c>
      <c r="H59" s="166">
        <v>53.57</v>
      </c>
      <c r="I59" s="141" t="s">
        <v>392</v>
      </c>
      <c r="J59" s="146">
        <v>45407</v>
      </c>
      <c r="K59" s="141">
        <v>4</v>
      </c>
      <c r="L59" s="167">
        <v>0</v>
      </c>
      <c r="M59" s="168">
        <v>53.57</v>
      </c>
      <c r="N59" s="141"/>
      <c r="O59" s="148" t="s">
        <v>3</v>
      </c>
      <c r="P59" s="169"/>
      <c r="Q59" s="169"/>
      <c r="R59" s="150"/>
      <c r="S59" s="141"/>
      <c r="T59" s="141" t="s">
        <v>8</v>
      </c>
      <c r="U59" s="146">
        <v>45473</v>
      </c>
    </row>
    <row r="60" spans="1:21" x14ac:dyDescent="0.25">
      <c r="A60" s="141" t="s">
        <v>384</v>
      </c>
      <c r="B60" s="141" t="s">
        <v>388</v>
      </c>
      <c r="C60" s="141" t="s">
        <v>389</v>
      </c>
      <c r="D60" s="141" t="s">
        <v>390</v>
      </c>
      <c r="E60" s="142" t="s">
        <v>391</v>
      </c>
      <c r="F60" s="143">
        <v>1</v>
      </c>
      <c r="G60" s="165">
        <v>3331</v>
      </c>
      <c r="H60" s="166">
        <v>12.53</v>
      </c>
      <c r="I60" s="141" t="s">
        <v>392</v>
      </c>
      <c r="J60" s="146">
        <v>45407</v>
      </c>
      <c r="K60" s="141">
        <v>4</v>
      </c>
      <c r="L60" s="167">
        <v>0</v>
      </c>
      <c r="M60" s="168">
        <v>12.53</v>
      </c>
      <c r="N60" s="141"/>
      <c r="O60" s="148" t="s">
        <v>3</v>
      </c>
      <c r="P60" s="169"/>
      <c r="Q60" s="169"/>
      <c r="R60" s="150"/>
      <c r="S60" s="141"/>
      <c r="T60" s="141" t="s">
        <v>8</v>
      </c>
      <c r="U60" s="146">
        <v>45473</v>
      </c>
    </row>
    <row r="61" spans="1:21" x14ac:dyDescent="0.25">
      <c r="A61" s="141" t="s">
        <v>387</v>
      </c>
      <c r="B61" s="141" t="s">
        <v>388</v>
      </c>
      <c r="C61" s="141" t="s">
        <v>389</v>
      </c>
      <c r="D61" s="141" t="s">
        <v>390</v>
      </c>
      <c r="E61" s="142" t="s">
        <v>391</v>
      </c>
      <c r="F61" s="143">
        <v>1</v>
      </c>
      <c r="G61" s="165">
        <v>2111</v>
      </c>
      <c r="H61" s="166">
        <v>1548</v>
      </c>
      <c r="I61" s="141" t="s">
        <v>392</v>
      </c>
      <c r="J61" s="146">
        <v>45422</v>
      </c>
      <c r="K61" s="141">
        <v>5</v>
      </c>
      <c r="L61" s="167">
        <v>0</v>
      </c>
      <c r="M61" s="168">
        <v>1548</v>
      </c>
      <c r="N61" s="141"/>
      <c r="O61" s="148" t="s">
        <v>3</v>
      </c>
      <c r="P61" s="169"/>
      <c r="Q61" s="169"/>
      <c r="R61" s="150"/>
      <c r="S61" s="141"/>
      <c r="T61" s="141" t="s">
        <v>8</v>
      </c>
      <c r="U61" s="146">
        <v>45473</v>
      </c>
    </row>
    <row r="62" spans="1:21" x14ac:dyDescent="0.25">
      <c r="A62" s="141" t="s">
        <v>384</v>
      </c>
      <c r="B62" s="141" t="s">
        <v>388</v>
      </c>
      <c r="C62" s="141" t="s">
        <v>389</v>
      </c>
      <c r="D62" s="141" t="s">
        <v>390</v>
      </c>
      <c r="E62" s="142" t="s">
        <v>391</v>
      </c>
      <c r="F62" s="143">
        <v>1</v>
      </c>
      <c r="G62" s="165">
        <v>3311</v>
      </c>
      <c r="H62" s="166">
        <v>95.98</v>
      </c>
      <c r="I62" s="141" t="s">
        <v>392</v>
      </c>
      <c r="J62" s="146">
        <v>45422</v>
      </c>
      <c r="K62" s="141">
        <v>5</v>
      </c>
      <c r="L62" s="167">
        <v>0</v>
      </c>
      <c r="M62" s="168">
        <v>95.98</v>
      </c>
      <c r="N62" s="141"/>
      <c r="O62" s="148" t="s">
        <v>3</v>
      </c>
      <c r="P62" s="169"/>
      <c r="Q62" s="169"/>
      <c r="R62" s="150"/>
      <c r="S62" s="141"/>
      <c r="T62" s="141" t="s">
        <v>8</v>
      </c>
      <c r="U62" s="146">
        <v>45473</v>
      </c>
    </row>
    <row r="63" spans="1:21" x14ac:dyDescent="0.25">
      <c r="A63" s="141" t="s">
        <v>393</v>
      </c>
      <c r="B63" s="141" t="s">
        <v>394</v>
      </c>
      <c r="C63" s="141" t="s">
        <v>389</v>
      </c>
      <c r="D63" s="141" t="s">
        <v>390</v>
      </c>
      <c r="E63" s="142"/>
      <c r="F63" s="143"/>
      <c r="G63" s="165">
        <v>1175</v>
      </c>
      <c r="H63" s="166">
        <v>500</v>
      </c>
      <c r="I63" s="141" t="s">
        <v>408</v>
      </c>
      <c r="J63" s="146">
        <v>44737</v>
      </c>
      <c r="K63" s="141">
        <v>6</v>
      </c>
      <c r="L63" s="167">
        <v>0.15</v>
      </c>
      <c r="M63" s="168">
        <v>575</v>
      </c>
      <c r="N63" s="141"/>
      <c r="O63" s="170" t="s">
        <v>364</v>
      </c>
      <c r="P63" s="169"/>
      <c r="Q63" s="169"/>
      <c r="R63" s="150"/>
      <c r="S63" s="141"/>
      <c r="T63" s="141" t="s">
        <v>11</v>
      </c>
      <c r="U63" s="146">
        <v>44742</v>
      </c>
    </row>
    <row r="64" spans="1:21" x14ac:dyDescent="0.25">
      <c r="A64" s="141" t="s">
        <v>395</v>
      </c>
      <c r="B64" s="141" t="s">
        <v>396</v>
      </c>
      <c r="C64" s="141" t="s">
        <v>389</v>
      </c>
      <c r="D64" s="141" t="s">
        <v>390</v>
      </c>
      <c r="E64" s="142"/>
      <c r="F64" s="143"/>
      <c r="G64" s="165">
        <v>1175</v>
      </c>
      <c r="H64" s="166">
        <v>500</v>
      </c>
      <c r="I64" s="141" t="s">
        <v>409</v>
      </c>
      <c r="J64" s="146">
        <v>44737</v>
      </c>
      <c r="K64" s="141">
        <v>6</v>
      </c>
      <c r="L64" s="167">
        <v>0.15</v>
      </c>
      <c r="M64" s="168">
        <v>575</v>
      </c>
      <c r="N64" s="141"/>
      <c r="O64" s="170" t="s">
        <v>364</v>
      </c>
      <c r="P64" s="169"/>
      <c r="Q64" s="169"/>
      <c r="R64" s="150"/>
      <c r="S64" s="141"/>
      <c r="T64" s="141" t="s">
        <v>11</v>
      </c>
      <c r="U64" s="146">
        <v>44742</v>
      </c>
    </row>
    <row r="65" spans="1:21" x14ac:dyDescent="0.25">
      <c r="A65" s="141" t="s">
        <v>397</v>
      </c>
      <c r="B65" s="141" t="s">
        <v>398</v>
      </c>
      <c r="C65" s="141" t="s">
        <v>389</v>
      </c>
      <c r="D65" s="141" t="s">
        <v>390</v>
      </c>
      <c r="E65" s="142"/>
      <c r="F65" s="143"/>
      <c r="G65" s="165">
        <v>1175</v>
      </c>
      <c r="H65" s="166">
        <v>1500</v>
      </c>
      <c r="I65" s="141" t="s">
        <v>410</v>
      </c>
      <c r="J65" s="146">
        <v>44737</v>
      </c>
      <c r="K65" s="141">
        <v>6</v>
      </c>
      <c r="L65" s="167">
        <v>0.15</v>
      </c>
      <c r="M65" s="168">
        <v>1724.9999999999998</v>
      </c>
      <c r="N65" s="141"/>
      <c r="O65" s="170" t="s">
        <v>364</v>
      </c>
      <c r="P65" s="169"/>
      <c r="Q65" s="169"/>
      <c r="R65" s="150"/>
      <c r="S65" s="141"/>
      <c r="T65" s="141" t="s">
        <v>11</v>
      </c>
      <c r="U65" s="146">
        <v>44742</v>
      </c>
    </row>
    <row r="66" spans="1:21" x14ac:dyDescent="0.25">
      <c r="A66" s="141" t="s">
        <v>399</v>
      </c>
      <c r="B66" s="141" t="s">
        <v>400</v>
      </c>
      <c r="C66" s="141" t="s">
        <v>389</v>
      </c>
      <c r="D66" s="141" t="s">
        <v>390</v>
      </c>
      <c r="E66" s="142"/>
      <c r="F66" s="143"/>
      <c r="G66" s="165">
        <v>1175</v>
      </c>
      <c r="H66" s="166">
        <v>787.42</v>
      </c>
      <c r="I66" s="141" t="s">
        <v>411</v>
      </c>
      <c r="J66" s="146">
        <v>44737</v>
      </c>
      <c r="K66" s="141">
        <v>6</v>
      </c>
      <c r="L66" s="167">
        <v>0.15</v>
      </c>
      <c r="M66" s="168">
        <v>905.5329999999999</v>
      </c>
      <c r="N66" s="141"/>
      <c r="O66" s="170" t="s">
        <v>364</v>
      </c>
      <c r="P66" s="169"/>
      <c r="Q66" s="169"/>
      <c r="R66" s="150"/>
      <c r="S66" s="141"/>
      <c r="T66" s="141" t="s">
        <v>11</v>
      </c>
      <c r="U66" s="146">
        <v>44742</v>
      </c>
    </row>
    <row r="67" spans="1:21" x14ac:dyDescent="0.25">
      <c r="A67" s="141"/>
      <c r="B67" s="141" t="s">
        <v>401</v>
      </c>
      <c r="C67" s="141" t="s">
        <v>389</v>
      </c>
      <c r="D67" s="141" t="s">
        <v>390</v>
      </c>
      <c r="E67" s="142"/>
      <c r="F67" s="143"/>
      <c r="G67" s="165">
        <v>2111</v>
      </c>
      <c r="H67" s="166">
        <v>272</v>
      </c>
      <c r="I67" s="141" t="s">
        <v>412</v>
      </c>
      <c r="J67" s="146">
        <v>44752</v>
      </c>
      <c r="K67" s="141"/>
      <c r="L67" s="167">
        <v>0.15</v>
      </c>
      <c r="M67" s="168">
        <v>312.79999999999995</v>
      </c>
      <c r="N67" s="141"/>
      <c r="O67" s="170" t="s">
        <v>362</v>
      </c>
      <c r="P67" s="169"/>
      <c r="Q67" s="169"/>
      <c r="R67" s="150"/>
      <c r="S67" s="141"/>
      <c r="T67" s="141" t="s">
        <v>6</v>
      </c>
      <c r="U67" s="146">
        <v>44742</v>
      </c>
    </row>
    <row r="68" spans="1:21" x14ac:dyDescent="0.25">
      <c r="A68" s="141"/>
      <c r="B68" s="141" t="s">
        <v>401</v>
      </c>
      <c r="C68" s="141" t="s">
        <v>389</v>
      </c>
      <c r="D68" s="141" t="s">
        <v>390</v>
      </c>
      <c r="E68" s="142"/>
      <c r="F68" s="143"/>
      <c r="G68" s="165">
        <v>2111</v>
      </c>
      <c r="H68" s="166">
        <v>743.75</v>
      </c>
      <c r="I68" s="141" t="s">
        <v>412</v>
      </c>
      <c r="J68" s="146">
        <v>44752</v>
      </c>
      <c r="K68" s="141"/>
      <c r="L68" s="167">
        <v>0.15</v>
      </c>
      <c r="M68" s="168">
        <v>855.31249999999989</v>
      </c>
      <c r="N68" s="141"/>
      <c r="O68" s="170" t="s">
        <v>362</v>
      </c>
      <c r="P68" s="169"/>
      <c r="Q68" s="169"/>
      <c r="R68" s="150"/>
      <c r="S68" s="141"/>
      <c r="T68" s="141" t="s">
        <v>6</v>
      </c>
      <c r="U68" s="146">
        <v>44742</v>
      </c>
    </row>
    <row r="69" spans="1:21" x14ac:dyDescent="0.25">
      <c r="A69" s="141"/>
      <c r="B69" s="141" t="s">
        <v>402</v>
      </c>
      <c r="C69" s="141" t="s">
        <v>389</v>
      </c>
      <c r="D69" s="141" t="s">
        <v>390</v>
      </c>
      <c r="E69" s="142"/>
      <c r="F69" s="143"/>
      <c r="G69" s="165">
        <v>2111</v>
      </c>
      <c r="H69" s="166">
        <v>1356.88</v>
      </c>
      <c r="I69" s="141" t="s">
        <v>413</v>
      </c>
      <c r="J69" s="146">
        <v>44752</v>
      </c>
      <c r="K69" s="141"/>
      <c r="L69" s="167">
        <v>0.15</v>
      </c>
      <c r="M69" s="168">
        <v>1560.412</v>
      </c>
      <c r="N69" s="141"/>
      <c r="O69" s="170" t="s">
        <v>362</v>
      </c>
      <c r="P69" s="169"/>
      <c r="Q69" s="169"/>
      <c r="R69" s="150"/>
      <c r="S69" s="141"/>
      <c r="T69" s="141" t="s">
        <v>6</v>
      </c>
      <c r="U69" s="146">
        <v>44742</v>
      </c>
    </row>
    <row r="70" spans="1:21" x14ac:dyDescent="0.25">
      <c r="A70" s="141"/>
      <c r="B70" s="141" t="s">
        <v>403</v>
      </c>
      <c r="C70" s="141" t="s">
        <v>389</v>
      </c>
      <c r="D70" s="141" t="s">
        <v>390</v>
      </c>
      <c r="E70" s="142"/>
      <c r="F70" s="143"/>
      <c r="G70" s="165">
        <v>2111</v>
      </c>
      <c r="H70" s="166">
        <v>80</v>
      </c>
      <c r="I70" s="141" t="s">
        <v>414</v>
      </c>
      <c r="J70" s="146">
        <v>44752</v>
      </c>
      <c r="K70" s="141"/>
      <c r="L70" s="167">
        <v>0.15</v>
      </c>
      <c r="M70" s="168">
        <v>92</v>
      </c>
      <c r="N70" s="141"/>
      <c r="O70" s="170" t="s">
        <v>362</v>
      </c>
      <c r="P70" s="169"/>
      <c r="Q70" s="169"/>
      <c r="R70" s="150"/>
      <c r="S70" s="141"/>
      <c r="T70" s="141" t="s">
        <v>6</v>
      </c>
      <c r="U70" s="146">
        <v>44742</v>
      </c>
    </row>
    <row r="71" spans="1:21" x14ac:dyDescent="0.25">
      <c r="A71" s="141"/>
      <c r="B71" s="141" t="s">
        <v>400</v>
      </c>
      <c r="C71" s="141" t="s">
        <v>389</v>
      </c>
      <c r="D71" s="141" t="s">
        <v>390</v>
      </c>
      <c r="E71" s="142"/>
      <c r="F71" s="143"/>
      <c r="G71" s="165">
        <v>2111</v>
      </c>
      <c r="H71" s="166">
        <v>1920</v>
      </c>
      <c r="I71" s="141" t="s">
        <v>411</v>
      </c>
      <c r="J71" s="146">
        <v>44752</v>
      </c>
      <c r="K71" s="141"/>
      <c r="L71" s="167">
        <v>0.15</v>
      </c>
      <c r="M71" s="168">
        <v>2208</v>
      </c>
      <c r="N71" s="141"/>
      <c r="O71" s="170" t="s">
        <v>364</v>
      </c>
      <c r="P71" s="169"/>
      <c r="Q71" s="169"/>
      <c r="R71" s="150"/>
      <c r="S71" s="141"/>
      <c r="T71" s="141" t="s">
        <v>6</v>
      </c>
      <c r="U71" s="146">
        <v>44742</v>
      </c>
    </row>
    <row r="72" spans="1:21" x14ac:dyDescent="0.25">
      <c r="A72" s="141"/>
      <c r="B72" s="141" t="s">
        <v>404</v>
      </c>
      <c r="C72" s="141" t="s">
        <v>389</v>
      </c>
      <c r="D72" s="141" t="s">
        <v>390</v>
      </c>
      <c r="E72" s="142"/>
      <c r="F72" s="143"/>
      <c r="G72" s="165">
        <v>2111</v>
      </c>
      <c r="H72" s="166">
        <v>1334.5</v>
      </c>
      <c r="I72" s="141" t="s">
        <v>415</v>
      </c>
      <c r="J72" s="146">
        <v>44752</v>
      </c>
      <c r="K72" s="141"/>
      <c r="L72" s="167">
        <v>0.15</v>
      </c>
      <c r="M72" s="168">
        <v>1534.675</v>
      </c>
      <c r="N72" s="141"/>
      <c r="O72" s="170" t="s">
        <v>364</v>
      </c>
      <c r="P72" s="169"/>
      <c r="Q72" s="169"/>
      <c r="R72" s="150"/>
      <c r="S72" s="141"/>
      <c r="T72" s="141" t="s">
        <v>6</v>
      </c>
      <c r="U72" s="146">
        <v>44742</v>
      </c>
    </row>
    <row r="73" spans="1:21" x14ac:dyDescent="0.25">
      <c r="A73" s="141"/>
      <c r="B73" s="141" t="s">
        <v>405</v>
      </c>
      <c r="C73" s="141" t="s">
        <v>389</v>
      </c>
      <c r="D73" s="141" t="s">
        <v>390</v>
      </c>
      <c r="E73" s="142"/>
      <c r="F73" s="143"/>
      <c r="G73" s="165">
        <v>2111</v>
      </c>
      <c r="H73" s="166">
        <v>1584</v>
      </c>
      <c r="I73" s="141" t="s">
        <v>416</v>
      </c>
      <c r="J73" s="146">
        <v>44752</v>
      </c>
      <c r="K73" s="141"/>
      <c r="L73" s="167">
        <v>0.15</v>
      </c>
      <c r="M73" s="168">
        <v>1821.6</v>
      </c>
      <c r="N73" s="141"/>
      <c r="O73" s="170" t="s">
        <v>362</v>
      </c>
      <c r="P73" s="169"/>
      <c r="Q73" s="169"/>
      <c r="R73" s="150"/>
      <c r="S73" s="141"/>
      <c r="T73" s="141" t="s">
        <v>6</v>
      </c>
      <c r="U73" s="146">
        <v>44742</v>
      </c>
    </row>
    <row r="74" spans="1:21" x14ac:dyDescent="0.25">
      <c r="A74" s="141"/>
      <c r="B74" s="141" t="s">
        <v>405</v>
      </c>
      <c r="C74" s="141" t="s">
        <v>389</v>
      </c>
      <c r="D74" s="141" t="s">
        <v>390</v>
      </c>
      <c r="E74" s="142"/>
      <c r="F74" s="143"/>
      <c r="G74" s="144">
        <v>2111</v>
      </c>
      <c r="H74" s="145">
        <v>175.5</v>
      </c>
      <c r="I74" s="141" t="s">
        <v>416</v>
      </c>
      <c r="J74" s="146">
        <v>44752</v>
      </c>
      <c r="K74" s="141"/>
      <c r="L74" s="142">
        <v>0.15</v>
      </c>
      <c r="M74" s="145">
        <v>201.82499999999999</v>
      </c>
      <c r="N74" s="141"/>
      <c r="O74" s="148" t="s">
        <v>362</v>
      </c>
      <c r="P74" s="149"/>
      <c r="Q74" s="149"/>
      <c r="R74" s="150"/>
      <c r="S74" s="141"/>
      <c r="T74" s="141" t="s">
        <v>6</v>
      </c>
      <c r="U74" s="146">
        <v>44742</v>
      </c>
    </row>
    <row r="75" spans="1:21" x14ac:dyDescent="0.25">
      <c r="A75" s="141"/>
      <c r="B75" s="141" t="s">
        <v>406</v>
      </c>
      <c r="C75" s="141" t="s">
        <v>389</v>
      </c>
      <c r="D75" s="141" t="s">
        <v>390</v>
      </c>
      <c r="E75" s="142"/>
      <c r="F75" s="143"/>
      <c r="G75" s="144">
        <v>2111</v>
      </c>
      <c r="H75" s="145">
        <v>144</v>
      </c>
      <c r="I75" s="141" t="s">
        <v>417</v>
      </c>
      <c r="J75" s="146">
        <v>44752</v>
      </c>
      <c r="K75" s="141"/>
      <c r="L75" s="142">
        <v>0.15</v>
      </c>
      <c r="M75" s="145">
        <v>165.6</v>
      </c>
      <c r="N75" s="141"/>
      <c r="O75" s="148" t="s">
        <v>362</v>
      </c>
      <c r="P75" s="149"/>
      <c r="Q75" s="149"/>
      <c r="R75" s="150"/>
      <c r="S75" s="141"/>
      <c r="T75" s="141" t="s">
        <v>6</v>
      </c>
      <c r="U75" s="146">
        <v>44742</v>
      </c>
    </row>
    <row r="76" spans="1:21" x14ac:dyDescent="0.25">
      <c r="A76" s="141"/>
      <c r="B76" s="141" t="s">
        <v>406</v>
      </c>
      <c r="C76" s="141" t="s">
        <v>389</v>
      </c>
      <c r="D76" s="141" t="s">
        <v>390</v>
      </c>
      <c r="E76" s="142"/>
      <c r="F76" s="143"/>
      <c r="G76" s="144">
        <v>2111</v>
      </c>
      <c r="H76" s="145">
        <v>108</v>
      </c>
      <c r="I76" s="141" t="s">
        <v>417</v>
      </c>
      <c r="J76" s="146">
        <v>44752</v>
      </c>
      <c r="K76" s="141"/>
      <c r="L76" s="142">
        <v>0.15</v>
      </c>
      <c r="M76" s="145">
        <v>124.19999999999999</v>
      </c>
      <c r="N76" s="141"/>
      <c r="O76" s="148" t="s">
        <v>362</v>
      </c>
      <c r="P76" s="149"/>
      <c r="Q76" s="149"/>
      <c r="R76" s="150"/>
      <c r="S76" s="141"/>
      <c r="T76" s="141" t="s">
        <v>6</v>
      </c>
      <c r="U76" s="146">
        <v>44742</v>
      </c>
    </row>
    <row r="77" spans="1:21" x14ac:dyDescent="0.25">
      <c r="A77" s="141"/>
      <c r="B77" s="141" t="s">
        <v>407</v>
      </c>
      <c r="C77" s="141" t="s">
        <v>389</v>
      </c>
      <c r="D77" s="141" t="s">
        <v>390</v>
      </c>
      <c r="E77" s="142"/>
      <c r="F77" s="143"/>
      <c r="G77" s="144">
        <v>2111</v>
      </c>
      <c r="H77" s="145">
        <v>256.64</v>
      </c>
      <c r="I77" s="141" t="s">
        <v>418</v>
      </c>
      <c r="J77" s="146">
        <v>44752</v>
      </c>
      <c r="K77" s="141"/>
      <c r="L77" s="142">
        <v>0.15</v>
      </c>
      <c r="M77" s="145">
        <v>295.13599999999997</v>
      </c>
      <c r="N77" s="141"/>
      <c r="O77" s="148" t="s">
        <v>362</v>
      </c>
      <c r="P77" s="149"/>
      <c r="Q77" s="149"/>
      <c r="R77" s="150"/>
      <c r="S77" s="141"/>
      <c r="T77" s="141" t="s">
        <v>6</v>
      </c>
      <c r="U77" s="146">
        <v>44742</v>
      </c>
    </row>
    <row r="78" spans="1:21" x14ac:dyDescent="0.25">
      <c r="A78" s="141"/>
      <c r="B78" s="141" t="s">
        <v>407</v>
      </c>
      <c r="C78" s="141" t="s">
        <v>389</v>
      </c>
      <c r="D78" s="141" t="s">
        <v>390</v>
      </c>
      <c r="E78" s="142"/>
      <c r="F78" s="143"/>
      <c r="G78" s="144">
        <v>2111</v>
      </c>
      <c r="H78" s="147">
        <v>1154.8800000000001</v>
      </c>
      <c r="I78" s="141" t="s">
        <v>418</v>
      </c>
      <c r="J78" s="146">
        <v>44752</v>
      </c>
      <c r="K78" s="141"/>
      <c r="L78" s="142">
        <v>0.15</v>
      </c>
      <c r="M78" s="145">
        <v>1328.1120000000001</v>
      </c>
      <c r="N78" s="141"/>
      <c r="O78" s="148" t="s">
        <v>362</v>
      </c>
      <c r="P78" s="149"/>
      <c r="Q78" s="149"/>
      <c r="R78" s="150"/>
      <c r="S78" s="141"/>
      <c r="T78" s="141" t="s">
        <v>6</v>
      </c>
      <c r="U78" s="146">
        <v>44742</v>
      </c>
    </row>
    <row r="79" spans="1:21" x14ac:dyDescent="0.25">
      <c r="A79" s="141"/>
      <c r="B79" s="141" t="s">
        <v>407</v>
      </c>
      <c r="C79" s="141" t="s">
        <v>389</v>
      </c>
      <c r="D79" s="141" t="s">
        <v>390</v>
      </c>
      <c r="E79" s="142"/>
      <c r="F79" s="143"/>
      <c r="G79" s="144">
        <v>2111</v>
      </c>
      <c r="H79" s="147">
        <v>96.24</v>
      </c>
      <c r="I79" s="141" t="s">
        <v>418</v>
      </c>
      <c r="J79" s="146">
        <v>44752</v>
      </c>
      <c r="K79" s="141"/>
      <c r="L79" s="142">
        <v>0.15</v>
      </c>
      <c r="M79" s="145">
        <v>110.67599999999999</v>
      </c>
      <c r="N79" s="141"/>
      <c r="O79" s="148" t="s">
        <v>362</v>
      </c>
      <c r="P79" s="149"/>
      <c r="Q79" s="149"/>
      <c r="R79" s="150"/>
      <c r="S79" s="141"/>
      <c r="T79" s="141" t="s">
        <v>6</v>
      </c>
      <c r="U79" s="146">
        <v>44742</v>
      </c>
    </row>
    <row r="80" spans="1:21" x14ac:dyDescent="0.25">
      <c r="A80" s="141" t="s">
        <v>469</v>
      </c>
      <c r="B80" s="141" t="s">
        <v>470</v>
      </c>
      <c r="C80" s="141" t="s">
        <v>389</v>
      </c>
      <c r="D80" s="141">
        <v>0</v>
      </c>
      <c r="E80" s="142">
        <v>1</v>
      </c>
      <c r="F80" s="143" t="s">
        <v>471</v>
      </c>
      <c r="G80" s="144">
        <v>2111</v>
      </c>
      <c r="H80" s="147">
        <v>1090</v>
      </c>
      <c r="I80" s="141" t="s">
        <v>472</v>
      </c>
      <c r="J80" s="146">
        <v>44767</v>
      </c>
      <c r="K80" s="141">
        <v>7</v>
      </c>
      <c r="L80" s="142">
        <v>0.15</v>
      </c>
      <c r="M80" s="145">
        <v>1253.5</v>
      </c>
      <c r="N80" s="141"/>
      <c r="O80" s="148" t="s">
        <v>1</v>
      </c>
      <c r="P80" s="149"/>
      <c r="Q80" s="149"/>
      <c r="R80" s="150"/>
      <c r="S80" s="141"/>
      <c r="T80" s="141" t="s">
        <v>6</v>
      </c>
      <c r="U80" s="146">
        <v>45107</v>
      </c>
    </row>
    <row r="81" spans="1:21" x14ac:dyDescent="0.25">
      <c r="A81" s="141" t="s">
        <v>469</v>
      </c>
      <c r="B81" s="141" t="s">
        <v>470</v>
      </c>
      <c r="C81" s="141" t="s">
        <v>389</v>
      </c>
      <c r="D81" s="141">
        <v>0</v>
      </c>
      <c r="E81" s="142">
        <v>1</v>
      </c>
      <c r="F81" s="143" t="s">
        <v>471</v>
      </c>
      <c r="G81" s="144">
        <v>2111</v>
      </c>
      <c r="H81" s="147">
        <v>1600</v>
      </c>
      <c r="I81" s="141" t="s">
        <v>472</v>
      </c>
      <c r="J81" s="146">
        <v>44783</v>
      </c>
      <c r="K81" s="141">
        <v>8</v>
      </c>
      <c r="L81" s="142">
        <v>0.15</v>
      </c>
      <c r="M81" s="145">
        <v>1839.9999999999998</v>
      </c>
      <c r="N81" s="141"/>
      <c r="O81" s="148" t="s">
        <v>1</v>
      </c>
      <c r="P81" s="149"/>
      <c r="Q81" s="149"/>
      <c r="R81" s="150"/>
      <c r="S81" s="141"/>
      <c r="T81" s="141" t="s">
        <v>11</v>
      </c>
      <c r="U81" s="146">
        <v>45107</v>
      </c>
    </row>
    <row r="82" spans="1:21" x14ac:dyDescent="0.25">
      <c r="A82" s="141" t="s">
        <v>473</v>
      </c>
      <c r="B82" s="141" t="s">
        <v>474</v>
      </c>
      <c r="C82" s="141" t="s">
        <v>389</v>
      </c>
      <c r="D82" s="141" t="s">
        <v>390</v>
      </c>
      <c r="E82" s="142">
        <v>1</v>
      </c>
      <c r="F82" s="143" t="s">
        <v>363</v>
      </c>
      <c r="G82" s="144">
        <v>2111</v>
      </c>
      <c r="H82" s="147">
        <v>840</v>
      </c>
      <c r="I82" s="141" t="s">
        <v>475</v>
      </c>
      <c r="J82" s="146">
        <v>44827</v>
      </c>
      <c r="K82" s="141">
        <v>9</v>
      </c>
      <c r="L82" s="142">
        <v>0.15</v>
      </c>
      <c r="M82" s="145">
        <v>965.99999999999989</v>
      </c>
      <c r="N82" s="141"/>
      <c r="O82" s="148" t="s">
        <v>0</v>
      </c>
      <c r="P82" s="149"/>
      <c r="Q82" s="149"/>
      <c r="R82" s="150"/>
      <c r="S82" s="141"/>
      <c r="T82" s="141" t="s">
        <v>8</v>
      </c>
      <c r="U82" s="146">
        <v>45107</v>
      </c>
    </row>
    <row r="83" spans="1:21" x14ac:dyDescent="0.25">
      <c r="A83" s="141" t="s">
        <v>473</v>
      </c>
      <c r="B83" s="141" t="s">
        <v>474</v>
      </c>
      <c r="C83" s="141" t="s">
        <v>389</v>
      </c>
      <c r="D83" s="141" t="s">
        <v>390</v>
      </c>
      <c r="E83" s="142">
        <v>1</v>
      </c>
      <c r="F83" s="143" t="s">
        <v>363</v>
      </c>
      <c r="G83" s="144">
        <v>2111</v>
      </c>
      <c r="H83" s="147">
        <v>613.4</v>
      </c>
      <c r="I83" s="141" t="s">
        <v>475</v>
      </c>
      <c r="J83" s="146">
        <v>44841</v>
      </c>
      <c r="K83" s="141">
        <v>10</v>
      </c>
      <c r="L83" s="142">
        <v>0.15</v>
      </c>
      <c r="M83" s="145">
        <v>705.41</v>
      </c>
      <c r="N83" s="141"/>
      <c r="O83" s="148" t="s">
        <v>0</v>
      </c>
      <c r="P83" s="149"/>
      <c r="Q83" s="149"/>
      <c r="R83" s="150"/>
      <c r="S83" s="141"/>
      <c r="T83" s="141" t="s">
        <v>8</v>
      </c>
      <c r="U83" s="146">
        <v>45107</v>
      </c>
    </row>
    <row r="84" spans="1:21" x14ac:dyDescent="0.25">
      <c r="A84" s="141" t="s">
        <v>473</v>
      </c>
      <c r="B84" s="141" t="s">
        <v>474</v>
      </c>
      <c r="C84" s="141" t="s">
        <v>389</v>
      </c>
      <c r="D84" s="141" t="s">
        <v>390</v>
      </c>
      <c r="E84" s="142">
        <v>1</v>
      </c>
      <c r="F84" s="143" t="s">
        <v>363</v>
      </c>
      <c r="G84" s="144">
        <v>2111</v>
      </c>
      <c r="H84" s="147">
        <v>983.4</v>
      </c>
      <c r="I84" s="141" t="s">
        <v>475</v>
      </c>
      <c r="J84" s="146">
        <v>44859</v>
      </c>
      <c r="K84" s="141">
        <v>10</v>
      </c>
      <c r="L84" s="142">
        <v>0.15</v>
      </c>
      <c r="M84" s="145">
        <v>1130.9099999999999</v>
      </c>
      <c r="N84" s="141"/>
      <c r="O84" s="148" t="s">
        <v>0</v>
      </c>
      <c r="P84" s="149"/>
      <c r="Q84" s="149"/>
      <c r="R84" s="150"/>
      <c r="S84" s="141"/>
      <c r="T84" s="141" t="s">
        <v>8</v>
      </c>
      <c r="U84" s="146">
        <v>45107</v>
      </c>
    </row>
    <row r="85" spans="1:21" x14ac:dyDescent="0.25">
      <c r="A85" s="141" t="s">
        <v>473</v>
      </c>
      <c r="B85" s="141" t="s">
        <v>474</v>
      </c>
      <c r="C85" s="141" t="s">
        <v>389</v>
      </c>
      <c r="D85" s="141" t="s">
        <v>390</v>
      </c>
      <c r="E85" s="142">
        <v>1</v>
      </c>
      <c r="F85" s="143" t="s">
        <v>363</v>
      </c>
      <c r="G85" s="144">
        <v>2111</v>
      </c>
      <c r="H85" s="147">
        <v>1193.4000000000001</v>
      </c>
      <c r="I85" s="141" t="s">
        <v>475</v>
      </c>
      <c r="J85" s="146">
        <v>44875</v>
      </c>
      <c r="K85" s="141">
        <v>11</v>
      </c>
      <c r="L85" s="142">
        <v>0.15</v>
      </c>
      <c r="M85" s="145">
        <v>1372.41</v>
      </c>
      <c r="N85" s="141"/>
      <c r="O85" s="148" t="s">
        <v>0</v>
      </c>
      <c r="P85" s="149"/>
      <c r="Q85" s="149"/>
      <c r="R85" s="150"/>
      <c r="S85" s="141"/>
      <c r="T85" s="141" t="s">
        <v>8</v>
      </c>
      <c r="U85" s="146">
        <v>45107</v>
      </c>
    </row>
    <row r="86" spans="1:21" x14ac:dyDescent="0.25">
      <c r="A86" s="141" t="s">
        <v>473</v>
      </c>
      <c r="B86" s="141" t="s">
        <v>474</v>
      </c>
      <c r="C86" s="141" t="s">
        <v>389</v>
      </c>
      <c r="D86" s="141" t="s">
        <v>390</v>
      </c>
      <c r="E86" s="142">
        <v>1</v>
      </c>
      <c r="F86" s="143" t="s">
        <v>363</v>
      </c>
      <c r="G86" s="144">
        <v>2111</v>
      </c>
      <c r="H86" s="147">
        <v>1000</v>
      </c>
      <c r="I86" s="141" t="s">
        <v>475</v>
      </c>
      <c r="J86" s="146">
        <v>44890</v>
      </c>
      <c r="K86" s="141">
        <v>11</v>
      </c>
      <c r="L86" s="142">
        <v>0.15</v>
      </c>
      <c r="M86" s="145">
        <v>1150</v>
      </c>
      <c r="N86" s="141"/>
      <c r="O86" s="148" t="s">
        <v>0</v>
      </c>
      <c r="P86" s="149"/>
      <c r="Q86" s="149"/>
      <c r="R86" s="150"/>
      <c r="S86" s="141"/>
      <c r="T86" s="141" t="s">
        <v>8</v>
      </c>
      <c r="U86" s="146">
        <v>45107</v>
      </c>
    </row>
    <row r="87" spans="1:21" x14ac:dyDescent="0.25">
      <c r="A87" s="141" t="s">
        <v>473</v>
      </c>
      <c r="B87" s="141" t="s">
        <v>474</v>
      </c>
      <c r="C87" s="141" t="s">
        <v>389</v>
      </c>
      <c r="D87" s="141" t="s">
        <v>390</v>
      </c>
      <c r="E87" s="142">
        <v>1</v>
      </c>
      <c r="F87" s="143" t="s">
        <v>363</v>
      </c>
      <c r="G87" s="144">
        <v>2111</v>
      </c>
      <c r="H87" s="147">
        <v>790</v>
      </c>
      <c r="I87" s="141" t="s">
        <v>475</v>
      </c>
      <c r="J87" s="146">
        <v>44905</v>
      </c>
      <c r="K87" s="141">
        <v>12</v>
      </c>
      <c r="L87" s="142">
        <v>0.15</v>
      </c>
      <c r="M87" s="145">
        <v>908.49999999999989</v>
      </c>
      <c r="N87" s="141"/>
      <c r="O87" s="148" t="s">
        <v>0</v>
      </c>
      <c r="P87" s="149"/>
      <c r="Q87" s="149"/>
      <c r="R87" s="150"/>
      <c r="S87" s="141"/>
      <c r="T87" s="141" t="s">
        <v>8</v>
      </c>
      <c r="U87" s="146">
        <v>45107</v>
      </c>
    </row>
    <row r="88" spans="1:21" x14ac:dyDescent="0.25">
      <c r="A88" s="141" t="s">
        <v>473</v>
      </c>
      <c r="B88" s="141" t="s">
        <v>474</v>
      </c>
      <c r="C88" s="141" t="s">
        <v>389</v>
      </c>
      <c r="D88" s="141" t="s">
        <v>390</v>
      </c>
      <c r="E88" s="142">
        <v>1</v>
      </c>
      <c r="F88" s="143" t="s">
        <v>363</v>
      </c>
      <c r="G88" s="144">
        <v>2111</v>
      </c>
      <c r="H88" s="147">
        <v>320</v>
      </c>
      <c r="I88" s="141" t="s">
        <v>475</v>
      </c>
      <c r="J88" s="146">
        <v>44905</v>
      </c>
      <c r="K88" s="141">
        <v>12</v>
      </c>
      <c r="L88" s="142">
        <v>0.15</v>
      </c>
      <c r="M88" s="145">
        <v>368</v>
      </c>
      <c r="N88" s="141"/>
      <c r="O88" s="148" t="s">
        <v>0</v>
      </c>
      <c r="P88" s="149"/>
      <c r="Q88" s="149"/>
      <c r="R88" s="150"/>
      <c r="S88" s="141"/>
      <c r="T88" s="141" t="s">
        <v>8</v>
      </c>
      <c r="U88" s="146">
        <v>45107</v>
      </c>
    </row>
    <row r="89" spans="1:21" x14ac:dyDescent="0.25">
      <c r="A89" s="141" t="s">
        <v>473</v>
      </c>
      <c r="B89" s="141" t="s">
        <v>474</v>
      </c>
      <c r="C89" s="141" t="s">
        <v>389</v>
      </c>
      <c r="D89" s="141" t="s">
        <v>390</v>
      </c>
      <c r="E89" s="142">
        <v>1</v>
      </c>
      <c r="F89" s="143" t="s">
        <v>363</v>
      </c>
      <c r="G89" s="144">
        <v>2111</v>
      </c>
      <c r="H89" s="147">
        <v>990</v>
      </c>
      <c r="I89" s="141" t="s">
        <v>475</v>
      </c>
      <c r="J89" s="146">
        <v>44920</v>
      </c>
      <c r="K89" s="141">
        <v>12</v>
      </c>
      <c r="L89" s="142">
        <v>0.15</v>
      </c>
      <c r="M89" s="145">
        <v>1138.5</v>
      </c>
      <c r="N89" s="141"/>
      <c r="O89" s="148" t="s">
        <v>0</v>
      </c>
      <c r="P89" s="149"/>
      <c r="Q89" s="149"/>
      <c r="R89" s="150"/>
      <c r="S89" s="141"/>
      <c r="T89" s="141" t="s">
        <v>8</v>
      </c>
      <c r="U89" s="146">
        <v>45107</v>
      </c>
    </row>
    <row r="90" spans="1:21" x14ac:dyDescent="0.25">
      <c r="A90" s="141" t="s">
        <v>473</v>
      </c>
      <c r="B90" s="141" t="s">
        <v>474</v>
      </c>
      <c r="C90" s="141" t="s">
        <v>389</v>
      </c>
      <c r="D90" s="141" t="s">
        <v>390</v>
      </c>
      <c r="E90" s="142">
        <v>1</v>
      </c>
      <c r="F90" s="143" t="s">
        <v>363</v>
      </c>
      <c r="G90" s="144">
        <v>2111</v>
      </c>
      <c r="H90" s="147">
        <v>429.6</v>
      </c>
      <c r="I90" s="141" t="s">
        <v>475</v>
      </c>
      <c r="J90" s="146">
        <v>44936</v>
      </c>
      <c r="K90" s="141">
        <v>1</v>
      </c>
      <c r="L90" s="142">
        <v>0.15</v>
      </c>
      <c r="M90" s="145">
        <v>494.03999999999996</v>
      </c>
      <c r="N90" s="141"/>
      <c r="O90" s="148" t="s">
        <v>0</v>
      </c>
      <c r="P90" s="149"/>
      <c r="Q90" s="149"/>
      <c r="R90" s="150"/>
      <c r="S90" s="141"/>
      <c r="T90" s="141" t="s">
        <v>8</v>
      </c>
      <c r="U90" s="146">
        <v>45107</v>
      </c>
    </row>
    <row r="91" spans="1:21" x14ac:dyDescent="0.25">
      <c r="A91" s="141" t="s">
        <v>473</v>
      </c>
      <c r="B91" s="141" t="s">
        <v>474</v>
      </c>
      <c r="C91" s="141" t="s">
        <v>389</v>
      </c>
      <c r="D91" s="141" t="s">
        <v>390</v>
      </c>
      <c r="E91" s="142">
        <v>1</v>
      </c>
      <c r="F91" s="143" t="s">
        <v>363</v>
      </c>
      <c r="G91" s="144">
        <v>2111</v>
      </c>
      <c r="H91" s="147">
        <v>320</v>
      </c>
      <c r="I91" s="141" t="s">
        <v>475</v>
      </c>
      <c r="J91" s="146">
        <v>44936</v>
      </c>
      <c r="K91" s="141">
        <v>1</v>
      </c>
      <c r="L91" s="142">
        <v>0.15</v>
      </c>
      <c r="M91" s="145">
        <v>368</v>
      </c>
      <c r="N91" s="141"/>
      <c r="O91" s="148" t="s">
        <v>0</v>
      </c>
      <c r="P91" s="149"/>
      <c r="Q91" s="149"/>
      <c r="R91" s="150"/>
      <c r="S91" s="141"/>
      <c r="T91" s="141" t="s">
        <v>8</v>
      </c>
      <c r="U91" s="146">
        <v>45107</v>
      </c>
    </row>
    <row r="92" spans="1:21" x14ac:dyDescent="0.25">
      <c r="A92" s="141" t="s">
        <v>473</v>
      </c>
      <c r="B92" s="141" t="s">
        <v>474</v>
      </c>
      <c r="C92" s="141" t="s">
        <v>389</v>
      </c>
      <c r="D92" s="141" t="s">
        <v>390</v>
      </c>
      <c r="E92" s="142">
        <v>1</v>
      </c>
      <c r="F92" s="143" t="s">
        <v>363</v>
      </c>
      <c r="G92" s="144">
        <v>2111</v>
      </c>
      <c r="H92" s="147">
        <v>420</v>
      </c>
      <c r="I92" s="141" t="s">
        <v>475</v>
      </c>
      <c r="J92" s="146">
        <v>44951</v>
      </c>
      <c r="K92" s="141">
        <v>1</v>
      </c>
      <c r="L92" s="142">
        <v>0.15</v>
      </c>
      <c r="M92" s="145">
        <v>482.99999999999994</v>
      </c>
      <c r="N92" s="141"/>
      <c r="O92" s="148" t="s">
        <v>0</v>
      </c>
      <c r="P92" s="149"/>
      <c r="Q92" s="149"/>
      <c r="R92" s="150"/>
      <c r="S92" s="141"/>
      <c r="T92" s="141" t="s">
        <v>8</v>
      </c>
      <c r="U92" s="146">
        <v>45107</v>
      </c>
    </row>
    <row r="93" spans="1:21" x14ac:dyDescent="0.25">
      <c r="A93" s="141" t="s">
        <v>473</v>
      </c>
      <c r="B93" s="141" t="s">
        <v>474</v>
      </c>
      <c r="C93" s="141" t="s">
        <v>389</v>
      </c>
      <c r="D93" s="141" t="s">
        <v>390</v>
      </c>
      <c r="E93" s="142">
        <v>1</v>
      </c>
      <c r="F93" s="143" t="s">
        <v>363</v>
      </c>
      <c r="G93" s="144">
        <v>2111</v>
      </c>
      <c r="H93" s="147">
        <v>140</v>
      </c>
      <c r="I93" s="141" t="s">
        <v>475</v>
      </c>
      <c r="J93" s="146">
        <v>44951</v>
      </c>
      <c r="K93" s="141">
        <v>1</v>
      </c>
      <c r="L93" s="142">
        <v>0.15</v>
      </c>
      <c r="M93" s="145">
        <v>161</v>
      </c>
      <c r="N93" s="141"/>
      <c r="O93" s="148" t="s">
        <v>0</v>
      </c>
      <c r="P93" s="149"/>
      <c r="Q93" s="149"/>
      <c r="R93" s="150"/>
      <c r="S93" s="141"/>
      <c r="T93" s="141" t="s">
        <v>8</v>
      </c>
      <c r="U93" s="146">
        <v>45107</v>
      </c>
    </row>
    <row r="94" spans="1:21" x14ac:dyDescent="0.25">
      <c r="A94" s="141" t="s">
        <v>473</v>
      </c>
      <c r="B94" s="141" t="s">
        <v>474</v>
      </c>
      <c r="C94" s="141" t="s">
        <v>389</v>
      </c>
      <c r="D94" s="141" t="s">
        <v>390</v>
      </c>
      <c r="E94" s="142">
        <v>1</v>
      </c>
      <c r="F94" s="143" t="s">
        <v>363</v>
      </c>
      <c r="G94" s="144">
        <v>2111</v>
      </c>
      <c r="H94" s="147">
        <v>930</v>
      </c>
      <c r="I94" s="141" t="s">
        <v>475</v>
      </c>
      <c r="J94" s="146">
        <v>44967</v>
      </c>
      <c r="K94" s="141">
        <v>2</v>
      </c>
      <c r="L94" s="142">
        <v>0.15</v>
      </c>
      <c r="M94" s="145">
        <v>1069.5</v>
      </c>
      <c r="N94" s="141"/>
      <c r="O94" s="148" t="s">
        <v>0</v>
      </c>
      <c r="P94" s="149"/>
      <c r="Q94" s="149"/>
      <c r="R94" s="150"/>
      <c r="S94" s="141"/>
      <c r="T94" s="141" t="s">
        <v>8</v>
      </c>
      <c r="U94" s="146">
        <v>45107</v>
      </c>
    </row>
    <row r="95" spans="1:21" x14ac:dyDescent="0.25">
      <c r="A95" s="141" t="s">
        <v>473</v>
      </c>
      <c r="B95" s="141" t="s">
        <v>474</v>
      </c>
      <c r="C95" s="141" t="s">
        <v>389</v>
      </c>
      <c r="D95" s="141" t="s">
        <v>390</v>
      </c>
      <c r="E95" s="142">
        <v>1</v>
      </c>
      <c r="F95" s="143" t="s">
        <v>363</v>
      </c>
      <c r="G95" s="144">
        <v>2111</v>
      </c>
      <c r="H95" s="147">
        <v>140</v>
      </c>
      <c r="I95" s="141" t="s">
        <v>475</v>
      </c>
      <c r="J95" s="146">
        <v>44967</v>
      </c>
      <c r="K95" s="141">
        <v>2</v>
      </c>
      <c r="L95" s="142">
        <v>0.15</v>
      </c>
      <c r="M95" s="145">
        <v>161</v>
      </c>
      <c r="N95" s="141"/>
      <c r="O95" s="148" t="s">
        <v>0</v>
      </c>
      <c r="P95" s="149"/>
      <c r="Q95" s="149"/>
      <c r="R95" s="150"/>
      <c r="S95" s="141"/>
      <c r="T95" s="141" t="s">
        <v>8</v>
      </c>
      <c r="U95" s="146">
        <v>45107</v>
      </c>
    </row>
    <row r="96" spans="1:21" x14ac:dyDescent="0.25">
      <c r="A96" s="141" t="s">
        <v>473</v>
      </c>
      <c r="B96" s="141" t="s">
        <v>474</v>
      </c>
      <c r="C96" s="141" t="s">
        <v>389</v>
      </c>
      <c r="D96" s="141" t="s">
        <v>390</v>
      </c>
      <c r="E96" s="142">
        <v>1</v>
      </c>
      <c r="F96" s="143" t="s">
        <v>363</v>
      </c>
      <c r="G96" s="144">
        <v>2111</v>
      </c>
      <c r="H96" s="147">
        <v>650</v>
      </c>
      <c r="I96" s="141" t="s">
        <v>475</v>
      </c>
      <c r="J96" s="146">
        <v>44982</v>
      </c>
      <c r="K96" s="141">
        <v>2</v>
      </c>
      <c r="L96" s="142">
        <v>0.15</v>
      </c>
      <c r="M96" s="145">
        <v>747.49999999999989</v>
      </c>
      <c r="N96" s="141"/>
      <c r="O96" s="148" t="s">
        <v>0</v>
      </c>
      <c r="P96" s="149"/>
      <c r="Q96" s="149"/>
      <c r="R96" s="150"/>
      <c r="S96" s="141"/>
      <c r="T96" s="141" t="s">
        <v>8</v>
      </c>
      <c r="U96" s="146">
        <v>45107</v>
      </c>
    </row>
    <row r="97" spans="1:21" x14ac:dyDescent="0.25">
      <c r="A97" s="141" t="s">
        <v>473</v>
      </c>
      <c r="B97" s="141" t="s">
        <v>474</v>
      </c>
      <c r="C97" s="141" t="s">
        <v>389</v>
      </c>
      <c r="D97" s="141" t="s">
        <v>390</v>
      </c>
      <c r="E97" s="142">
        <v>1</v>
      </c>
      <c r="F97" s="143" t="s">
        <v>363</v>
      </c>
      <c r="G97" s="144">
        <v>2111</v>
      </c>
      <c r="H97" s="147">
        <v>160</v>
      </c>
      <c r="I97" s="141" t="s">
        <v>475</v>
      </c>
      <c r="J97" s="146">
        <v>44982</v>
      </c>
      <c r="K97" s="141">
        <v>2</v>
      </c>
      <c r="L97" s="142">
        <v>0.15</v>
      </c>
      <c r="M97" s="145">
        <v>184</v>
      </c>
      <c r="N97" s="141"/>
      <c r="O97" s="148" t="s">
        <v>0</v>
      </c>
      <c r="P97" s="149"/>
      <c r="Q97" s="149"/>
      <c r="R97" s="150"/>
      <c r="S97" s="141"/>
      <c r="T97" s="141" t="s">
        <v>8</v>
      </c>
      <c r="U97" s="146">
        <v>45107</v>
      </c>
    </row>
    <row r="98" spans="1:21" x14ac:dyDescent="0.25">
      <c r="A98" s="141" t="s">
        <v>473</v>
      </c>
      <c r="B98" s="141" t="s">
        <v>474</v>
      </c>
      <c r="C98" s="141" t="s">
        <v>389</v>
      </c>
      <c r="D98" s="141" t="s">
        <v>390</v>
      </c>
      <c r="E98" s="142">
        <v>1</v>
      </c>
      <c r="F98" s="143" t="s">
        <v>363</v>
      </c>
      <c r="G98" s="144">
        <v>2111</v>
      </c>
      <c r="H98" s="147">
        <v>280</v>
      </c>
      <c r="I98" s="141" t="s">
        <v>475</v>
      </c>
      <c r="J98" s="146">
        <v>44995</v>
      </c>
      <c r="K98" s="141">
        <v>3</v>
      </c>
      <c r="L98" s="142">
        <v>0.15</v>
      </c>
      <c r="M98" s="145">
        <v>322</v>
      </c>
      <c r="N98" s="141"/>
      <c r="O98" s="148" t="s">
        <v>0</v>
      </c>
      <c r="P98" s="149"/>
      <c r="Q98" s="149"/>
      <c r="R98" s="150"/>
      <c r="S98" s="141"/>
      <c r="T98" s="141" t="s">
        <v>8</v>
      </c>
      <c r="U98" s="146">
        <v>45107</v>
      </c>
    </row>
    <row r="99" spans="1:21" x14ac:dyDescent="0.25">
      <c r="A99" s="141" t="s">
        <v>473</v>
      </c>
      <c r="B99" s="141" t="s">
        <v>474</v>
      </c>
      <c r="C99" s="141" t="s">
        <v>389</v>
      </c>
      <c r="D99" s="141" t="s">
        <v>390</v>
      </c>
      <c r="E99" s="142">
        <v>1</v>
      </c>
      <c r="F99" s="143" t="s">
        <v>363</v>
      </c>
      <c r="G99" s="144">
        <v>2111</v>
      </c>
      <c r="H99" s="147">
        <v>160</v>
      </c>
      <c r="I99" s="141" t="s">
        <v>475</v>
      </c>
      <c r="J99" s="146">
        <v>44995</v>
      </c>
      <c r="K99" s="141">
        <v>3</v>
      </c>
      <c r="L99" s="142">
        <v>0.15</v>
      </c>
      <c r="M99" s="145">
        <v>184</v>
      </c>
      <c r="N99" s="141"/>
      <c r="O99" s="148" t="s">
        <v>0</v>
      </c>
      <c r="P99" s="149"/>
      <c r="Q99" s="149"/>
      <c r="R99" s="150"/>
      <c r="S99" s="141"/>
      <c r="T99" s="141" t="s">
        <v>8</v>
      </c>
      <c r="U99" s="146">
        <v>45107</v>
      </c>
    </row>
    <row r="100" spans="1:21" x14ac:dyDescent="0.25">
      <c r="A100" s="141"/>
      <c r="B100" s="141"/>
      <c r="C100" s="141"/>
      <c r="D100" s="141"/>
      <c r="E100" s="142"/>
      <c r="F100" s="143"/>
      <c r="G100" s="144"/>
      <c r="H100" s="147"/>
      <c r="I100" s="141"/>
      <c r="J100" s="146"/>
      <c r="K100" s="141"/>
      <c r="L100" s="142"/>
      <c r="M100" s="145"/>
      <c r="N100" s="141"/>
      <c r="O100" s="148"/>
      <c r="P100" s="149"/>
      <c r="Q100" s="149"/>
      <c r="R100" s="150"/>
      <c r="S100" s="141"/>
      <c r="T100" s="141"/>
      <c r="U100" s="146"/>
    </row>
    <row r="101" spans="1:21" x14ac:dyDescent="0.25">
      <c r="A101" s="141"/>
      <c r="B101" s="141"/>
      <c r="C101" s="141"/>
      <c r="D101" s="141"/>
      <c r="E101" s="142"/>
      <c r="F101" s="143"/>
      <c r="G101" s="144"/>
      <c r="H101" s="147"/>
      <c r="I101" s="141"/>
      <c r="J101" s="146"/>
      <c r="K101" s="141"/>
      <c r="L101" s="142"/>
      <c r="M101" s="145"/>
      <c r="N101" s="141"/>
      <c r="O101" s="148"/>
      <c r="P101" s="149"/>
      <c r="Q101" s="149"/>
      <c r="R101" s="150"/>
      <c r="S101" s="141"/>
      <c r="T101" s="141"/>
      <c r="U101" s="146"/>
    </row>
    <row r="102" spans="1:21" x14ac:dyDescent="0.25">
      <c r="A102" s="141"/>
      <c r="B102" s="141"/>
      <c r="C102" s="141"/>
      <c r="D102" s="141"/>
      <c r="E102" s="142"/>
      <c r="F102" s="143"/>
      <c r="G102" s="144"/>
      <c r="H102" s="147"/>
      <c r="I102" s="141"/>
      <c r="J102" s="146"/>
      <c r="K102" s="141"/>
      <c r="L102" s="142"/>
      <c r="M102" s="145"/>
      <c r="N102" s="141"/>
      <c r="O102" s="148"/>
      <c r="P102" s="149"/>
      <c r="Q102" s="149"/>
      <c r="R102" s="150"/>
      <c r="S102" s="141"/>
      <c r="T102" s="141"/>
      <c r="U102" s="146"/>
    </row>
    <row r="103" spans="1:21" x14ac:dyDescent="0.25">
      <c r="A103" s="141"/>
      <c r="B103" s="141"/>
      <c r="C103" s="141"/>
      <c r="D103" s="141"/>
      <c r="E103" s="142"/>
      <c r="F103" s="143"/>
      <c r="G103" s="144"/>
      <c r="H103" s="147"/>
      <c r="I103" s="141"/>
      <c r="J103" s="146"/>
      <c r="K103" s="141"/>
      <c r="L103" s="142"/>
      <c r="M103" s="145"/>
      <c r="N103" s="141"/>
      <c r="O103" s="148"/>
      <c r="P103" s="149"/>
      <c r="Q103" s="149"/>
      <c r="R103" s="150"/>
      <c r="S103" s="141"/>
      <c r="T103" s="141"/>
      <c r="U103" s="146"/>
    </row>
    <row r="104" spans="1:21" x14ac:dyDescent="0.25">
      <c r="A104" s="141"/>
      <c r="B104" s="141"/>
      <c r="C104" s="141"/>
      <c r="D104" s="141"/>
      <c r="E104" s="142"/>
      <c r="F104" s="143"/>
      <c r="G104" s="144"/>
      <c r="H104" s="147"/>
      <c r="I104" s="141"/>
      <c r="J104" s="146"/>
      <c r="K104" s="141"/>
      <c r="L104" s="142"/>
      <c r="M104" s="145"/>
      <c r="N104" s="141"/>
      <c r="O104" s="148"/>
      <c r="P104" s="149"/>
      <c r="Q104" s="149"/>
      <c r="R104" s="150"/>
      <c r="S104" s="141"/>
      <c r="T104" s="141"/>
      <c r="U104" s="146"/>
    </row>
    <row r="105" spans="1:21" x14ac:dyDescent="0.25">
      <c r="A105" s="141"/>
      <c r="B105" s="141"/>
      <c r="C105" s="141"/>
      <c r="D105" s="141"/>
      <c r="E105" s="142"/>
      <c r="F105" s="143"/>
      <c r="G105" s="144"/>
      <c r="H105" s="147"/>
      <c r="I105" s="141"/>
      <c r="J105" s="146"/>
      <c r="K105" s="141"/>
      <c r="L105" s="142"/>
      <c r="M105" s="145"/>
      <c r="N105" s="141"/>
      <c r="O105" s="148"/>
      <c r="P105" s="149"/>
      <c r="Q105" s="149"/>
      <c r="R105" s="150"/>
      <c r="S105" s="141"/>
      <c r="T105" s="141"/>
      <c r="U105" s="146"/>
    </row>
    <row r="106" spans="1:21" x14ac:dyDescent="0.25">
      <c r="A106" s="141"/>
      <c r="B106" s="141"/>
      <c r="C106" s="141"/>
      <c r="D106" s="141"/>
      <c r="E106" s="142"/>
      <c r="F106" s="143"/>
      <c r="G106" s="144"/>
      <c r="H106" s="147"/>
      <c r="I106" s="141"/>
      <c r="J106" s="146"/>
      <c r="K106" s="141"/>
      <c r="L106" s="142"/>
      <c r="M106" s="145"/>
      <c r="N106" s="141"/>
      <c r="O106" s="148"/>
      <c r="P106" s="149"/>
      <c r="Q106" s="149"/>
      <c r="R106" s="150"/>
      <c r="S106" s="141"/>
      <c r="T106" s="141"/>
      <c r="U106" s="146"/>
    </row>
    <row r="107" spans="1:21" x14ac:dyDescent="0.25">
      <c r="A107" s="141"/>
      <c r="B107" s="141"/>
      <c r="C107" s="141"/>
      <c r="D107" s="141"/>
      <c r="E107" s="142"/>
      <c r="F107" s="143"/>
      <c r="G107" s="144"/>
      <c r="H107" s="147"/>
      <c r="I107" s="141"/>
      <c r="J107" s="146"/>
      <c r="K107" s="141"/>
      <c r="L107" s="142"/>
      <c r="M107" s="145"/>
      <c r="N107" s="141"/>
      <c r="O107" s="148"/>
      <c r="P107" s="149"/>
      <c r="Q107" s="149"/>
      <c r="R107" s="150"/>
      <c r="S107" s="141"/>
      <c r="T107" s="141"/>
      <c r="U107" s="146"/>
    </row>
    <row r="108" spans="1:21" x14ac:dyDescent="0.25">
      <c r="A108" s="141"/>
      <c r="B108" s="141"/>
      <c r="C108" s="141"/>
      <c r="D108" s="141"/>
      <c r="E108" s="142"/>
      <c r="F108" s="143"/>
      <c r="G108" s="144"/>
      <c r="H108" s="147"/>
      <c r="I108" s="141"/>
      <c r="J108" s="146"/>
      <c r="K108" s="141"/>
      <c r="L108" s="142"/>
      <c r="M108" s="145"/>
      <c r="N108" s="141"/>
      <c r="O108" s="148"/>
      <c r="P108" s="149"/>
      <c r="Q108" s="149"/>
      <c r="R108" s="150"/>
      <c r="S108" s="141"/>
      <c r="T108" s="141"/>
      <c r="U108" s="146"/>
    </row>
    <row r="109" spans="1:21" x14ac:dyDescent="0.25">
      <c r="A109" s="141"/>
      <c r="B109" s="141"/>
      <c r="C109" s="141"/>
      <c r="D109" s="141"/>
      <c r="E109" s="142"/>
      <c r="F109" s="143"/>
      <c r="G109" s="144"/>
      <c r="H109" s="147"/>
      <c r="I109" s="141"/>
      <c r="J109" s="146"/>
      <c r="K109" s="141"/>
      <c r="L109" s="142"/>
      <c r="M109" s="145"/>
      <c r="N109" s="141"/>
      <c r="O109" s="148"/>
      <c r="P109" s="149"/>
      <c r="Q109" s="149"/>
      <c r="R109" s="150"/>
      <c r="S109" s="141"/>
      <c r="T109" s="141"/>
      <c r="U109" s="146"/>
    </row>
    <row r="110" spans="1:21" x14ac:dyDescent="0.25">
      <c r="A110" s="141"/>
      <c r="B110" s="141"/>
      <c r="C110" s="141"/>
      <c r="D110" s="141"/>
      <c r="E110" s="142"/>
      <c r="F110" s="143"/>
      <c r="G110" s="144"/>
      <c r="H110" s="147"/>
      <c r="I110" s="141"/>
      <c r="J110" s="146"/>
      <c r="K110" s="141"/>
      <c r="L110" s="142"/>
      <c r="M110" s="145"/>
      <c r="N110" s="141"/>
      <c r="O110" s="148"/>
      <c r="P110" s="149"/>
      <c r="Q110" s="149"/>
      <c r="R110" s="150"/>
      <c r="S110" s="141"/>
      <c r="T110" s="141"/>
      <c r="U110" s="146"/>
    </row>
    <row r="111" spans="1:21" x14ac:dyDescent="0.25">
      <c r="A111" s="141"/>
      <c r="B111" s="141"/>
      <c r="C111" s="141"/>
      <c r="D111" s="141"/>
      <c r="E111" s="142"/>
      <c r="F111" s="143"/>
      <c r="G111" s="144"/>
      <c r="H111" s="147"/>
      <c r="I111" s="141"/>
      <c r="J111" s="146"/>
      <c r="K111" s="141"/>
      <c r="L111" s="142"/>
      <c r="M111" s="145"/>
      <c r="N111" s="141"/>
      <c r="O111" s="148"/>
      <c r="P111" s="149"/>
      <c r="Q111" s="149"/>
      <c r="R111" s="150"/>
      <c r="S111" s="141"/>
      <c r="T111" s="141"/>
      <c r="U111" s="146"/>
    </row>
    <row r="112" spans="1:21" x14ac:dyDescent="0.25">
      <c r="A112" s="141"/>
      <c r="B112" s="141"/>
      <c r="C112" s="141"/>
      <c r="D112" s="141"/>
      <c r="E112" s="142"/>
      <c r="F112" s="143"/>
      <c r="G112" s="144"/>
      <c r="H112" s="166"/>
      <c r="I112" s="141"/>
      <c r="J112" s="146"/>
      <c r="K112" s="141"/>
      <c r="L112" s="167"/>
      <c r="M112" s="168"/>
      <c r="N112" s="141"/>
      <c r="O112" s="170"/>
      <c r="P112" s="169"/>
      <c r="Q112" s="169"/>
      <c r="R112" s="150"/>
      <c r="S112" s="141"/>
      <c r="T112" s="141"/>
      <c r="U112" s="146"/>
    </row>
    <row r="113" spans="1:21" x14ac:dyDescent="0.25">
      <c r="A113" s="141"/>
      <c r="B113" s="141"/>
      <c r="C113" s="141"/>
      <c r="D113" s="141"/>
      <c r="E113" s="142"/>
      <c r="F113" s="143"/>
      <c r="G113" s="144"/>
      <c r="H113" s="166"/>
      <c r="I113" s="141"/>
      <c r="J113" s="146"/>
      <c r="K113" s="141"/>
      <c r="L113" s="167"/>
      <c r="M113" s="168"/>
      <c r="N113" s="141"/>
      <c r="O113" s="170"/>
      <c r="P113" s="169"/>
      <c r="Q113" s="169"/>
      <c r="R113" s="150"/>
      <c r="S113" s="141"/>
      <c r="T113" s="141"/>
      <c r="U113" s="146"/>
    </row>
    <row r="114" spans="1:21" x14ac:dyDescent="0.25">
      <c r="A114" s="154"/>
      <c r="B114" s="154"/>
      <c r="C114" s="154"/>
      <c r="D114" s="154"/>
      <c r="E114" s="155"/>
      <c r="F114" s="156"/>
      <c r="G114" s="157"/>
      <c r="H114" s="171"/>
      <c r="I114" s="154"/>
      <c r="J114" s="159"/>
      <c r="K114" s="154"/>
      <c r="L114" s="172"/>
      <c r="M114" s="173"/>
      <c r="N114" s="154"/>
      <c r="O114" s="174"/>
      <c r="P114" s="175"/>
      <c r="Q114" s="175"/>
      <c r="R114" s="164"/>
      <c r="S114" s="154"/>
      <c r="T114" s="154"/>
      <c r="U114" s="159"/>
    </row>
    <row r="115" spans="1:21" x14ac:dyDescent="0.25">
      <c r="A115" s="141"/>
      <c r="B115" s="141"/>
      <c r="C115" s="141"/>
      <c r="D115" s="141"/>
      <c r="E115" s="142"/>
      <c r="F115" s="143"/>
      <c r="G115" s="144"/>
      <c r="H115" s="147"/>
      <c r="I115" s="141"/>
      <c r="J115" s="146"/>
      <c r="K115" s="141"/>
      <c r="L115" s="152"/>
      <c r="M115" s="153"/>
      <c r="N115" s="141"/>
      <c r="O115" s="148"/>
      <c r="P115" s="149"/>
      <c r="Q115" s="149"/>
      <c r="R115" s="150"/>
      <c r="S115" s="141"/>
      <c r="T115" s="154"/>
      <c r="U115" s="146"/>
    </row>
    <row r="116" spans="1:21" x14ac:dyDescent="0.25">
      <c r="A116" s="154"/>
      <c r="B116" s="154"/>
      <c r="C116" s="154"/>
      <c r="D116" s="154"/>
      <c r="E116" s="155"/>
      <c r="F116" s="156"/>
      <c r="G116" s="157"/>
      <c r="H116" s="158"/>
      <c r="I116" s="154"/>
      <c r="J116" s="159"/>
      <c r="K116" s="154"/>
      <c r="L116" s="160"/>
      <c r="M116" s="161"/>
      <c r="N116" s="154"/>
      <c r="O116" s="148"/>
      <c r="P116" s="163"/>
      <c r="Q116" s="163"/>
      <c r="R116" s="164"/>
      <c r="S116" s="154"/>
      <c r="T116" s="154"/>
      <c r="U116" s="159"/>
    </row>
    <row r="117" spans="1:21" x14ac:dyDescent="0.25">
      <c r="A117" s="141"/>
      <c r="B117" s="141"/>
      <c r="C117" s="141"/>
      <c r="D117" s="141"/>
      <c r="E117" s="142"/>
      <c r="F117" s="143"/>
      <c r="G117" s="144"/>
      <c r="H117" s="147"/>
      <c r="I117" s="141"/>
      <c r="J117" s="146"/>
      <c r="K117" s="141"/>
      <c r="L117" s="152"/>
      <c r="M117" s="153"/>
      <c r="N117" s="141"/>
      <c r="O117" s="148"/>
      <c r="P117" s="149"/>
      <c r="Q117" s="149"/>
      <c r="R117" s="150"/>
      <c r="S117" s="141"/>
      <c r="T117" s="154"/>
      <c r="U117" s="146"/>
    </row>
    <row r="118" spans="1:21" x14ac:dyDescent="0.25">
      <c r="A118" s="154"/>
      <c r="B118" s="154"/>
      <c r="C118" s="154"/>
      <c r="D118" s="154"/>
      <c r="E118" s="155"/>
      <c r="F118" s="156"/>
      <c r="G118" s="157"/>
      <c r="H118" s="158"/>
      <c r="I118" s="154"/>
      <c r="J118" s="159"/>
      <c r="K118" s="154"/>
      <c r="L118" s="160"/>
      <c r="M118" s="161"/>
      <c r="N118" s="154"/>
      <c r="O118" s="148"/>
      <c r="P118" s="163"/>
      <c r="Q118" s="163"/>
      <c r="R118" s="164"/>
      <c r="S118" s="154"/>
      <c r="T118" s="154"/>
      <c r="U118" s="159"/>
    </row>
    <row r="119" spans="1:21" x14ac:dyDescent="0.25">
      <c r="A119" s="141"/>
      <c r="B119" s="141"/>
      <c r="C119" s="141"/>
      <c r="D119" s="141"/>
      <c r="E119" s="142"/>
      <c r="F119" s="143"/>
      <c r="G119" s="144"/>
      <c r="H119" s="147"/>
      <c r="I119" s="141"/>
      <c r="J119" s="146"/>
      <c r="K119" s="141"/>
      <c r="L119" s="152"/>
      <c r="M119" s="153"/>
      <c r="N119" s="141"/>
      <c r="O119" s="148"/>
      <c r="P119" s="149"/>
      <c r="Q119" s="149"/>
      <c r="R119" s="150"/>
      <c r="S119" s="141"/>
      <c r="T119" s="154"/>
      <c r="U119" s="146"/>
    </row>
    <row r="120" spans="1:21" x14ac:dyDescent="0.25">
      <c r="A120" s="141"/>
      <c r="B120" s="141"/>
      <c r="C120" s="141"/>
      <c r="D120" s="141"/>
      <c r="E120" s="142"/>
      <c r="F120" s="143"/>
      <c r="G120" s="144"/>
      <c r="H120" s="147"/>
      <c r="I120" s="141"/>
      <c r="J120" s="146"/>
      <c r="K120" s="141"/>
      <c r="L120" s="152"/>
      <c r="M120" s="153"/>
      <c r="N120" s="141"/>
      <c r="O120" s="148"/>
      <c r="P120" s="149"/>
      <c r="Q120" s="149"/>
      <c r="R120" s="150"/>
      <c r="S120" s="141"/>
      <c r="T120" s="154"/>
      <c r="U120" s="146"/>
    </row>
    <row r="121" spans="1:21" x14ac:dyDescent="0.25">
      <c r="A121" s="141"/>
      <c r="B121" s="141"/>
      <c r="C121" s="141"/>
      <c r="D121" s="141"/>
      <c r="E121" s="142"/>
      <c r="F121" s="143"/>
      <c r="G121" s="144"/>
      <c r="H121" s="147"/>
      <c r="I121" s="141"/>
      <c r="J121" s="146"/>
      <c r="K121" s="141"/>
      <c r="L121" s="152"/>
      <c r="M121" s="153"/>
      <c r="N121" s="141"/>
      <c r="O121" s="148"/>
      <c r="P121" s="149"/>
      <c r="Q121" s="149"/>
      <c r="R121" s="150"/>
      <c r="S121" s="141"/>
      <c r="T121" s="154"/>
      <c r="U121" s="146"/>
    </row>
    <row r="122" spans="1:21" x14ac:dyDescent="0.25">
      <c r="A122" s="154"/>
      <c r="B122" s="154"/>
      <c r="C122" s="154"/>
      <c r="D122" s="154"/>
      <c r="E122" s="155"/>
      <c r="F122" s="156"/>
      <c r="G122" s="157"/>
      <c r="H122" s="158"/>
      <c r="I122" s="154"/>
      <c r="J122" s="159"/>
      <c r="K122" s="154"/>
      <c r="L122" s="160"/>
      <c r="M122" s="161"/>
      <c r="N122" s="154"/>
      <c r="O122" s="148"/>
      <c r="P122" s="163"/>
      <c r="Q122" s="163"/>
      <c r="R122" s="164"/>
      <c r="S122" s="154"/>
      <c r="T122" s="154"/>
      <c r="U122" s="159"/>
    </row>
    <row r="123" spans="1:21" x14ac:dyDescent="0.25">
      <c r="A123" s="141"/>
      <c r="B123" s="141"/>
      <c r="C123" s="141"/>
      <c r="D123" s="141"/>
      <c r="E123" s="142"/>
      <c r="F123" s="143"/>
      <c r="G123" s="144"/>
      <c r="H123" s="147"/>
      <c r="I123" s="141"/>
      <c r="J123" s="146"/>
      <c r="K123" s="141"/>
      <c r="L123" s="152"/>
      <c r="M123" s="153"/>
      <c r="N123" s="141"/>
      <c r="O123" s="148"/>
      <c r="P123" s="149"/>
      <c r="Q123" s="149"/>
      <c r="R123" s="150"/>
      <c r="S123" s="141"/>
      <c r="T123" s="154"/>
      <c r="U123" s="146"/>
    </row>
    <row r="124" spans="1:21" x14ac:dyDescent="0.25">
      <c r="A124" s="154"/>
      <c r="B124" s="154"/>
      <c r="C124" s="154"/>
      <c r="D124" s="154"/>
      <c r="E124" s="155"/>
      <c r="F124" s="156"/>
      <c r="G124" s="157"/>
      <c r="H124" s="158"/>
      <c r="I124" s="154"/>
      <c r="J124" s="159"/>
      <c r="K124" s="154"/>
      <c r="L124" s="160"/>
      <c r="M124" s="161"/>
      <c r="N124" s="154"/>
      <c r="O124" s="148"/>
      <c r="P124" s="163"/>
      <c r="Q124" s="163"/>
      <c r="R124" s="164"/>
      <c r="S124" s="154"/>
      <c r="T124" s="154"/>
      <c r="U124" s="159"/>
    </row>
    <row r="125" spans="1:21" x14ac:dyDescent="0.25">
      <c r="A125" s="141"/>
      <c r="B125" s="141"/>
      <c r="C125" s="141"/>
      <c r="D125" s="141"/>
      <c r="E125" s="142"/>
      <c r="F125" s="143"/>
      <c r="G125" s="144"/>
      <c r="H125" s="147"/>
      <c r="I125" s="141"/>
      <c r="J125" s="146"/>
      <c r="K125" s="141"/>
      <c r="L125" s="152"/>
      <c r="M125" s="153"/>
      <c r="N125" s="141"/>
      <c r="O125" s="148"/>
      <c r="P125" s="149"/>
      <c r="Q125" s="149"/>
      <c r="R125" s="150"/>
      <c r="S125" s="141"/>
      <c r="T125" s="154"/>
      <c r="U125" s="146"/>
    </row>
    <row r="126" spans="1:21" x14ac:dyDescent="0.25">
      <c r="A126" s="154"/>
      <c r="B126" s="154"/>
      <c r="C126" s="154"/>
      <c r="D126" s="154"/>
      <c r="E126" s="155"/>
      <c r="F126" s="156"/>
      <c r="G126" s="157"/>
      <c r="H126" s="158"/>
      <c r="I126" s="154"/>
      <c r="J126" s="159"/>
      <c r="K126" s="154"/>
      <c r="L126" s="160"/>
      <c r="M126" s="161"/>
      <c r="N126" s="154"/>
      <c r="O126" s="148"/>
      <c r="P126" s="163"/>
      <c r="Q126" s="163"/>
      <c r="R126" s="164"/>
      <c r="S126" s="154"/>
      <c r="T126" s="154"/>
      <c r="U126" s="159"/>
    </row>
    <row r="127" spans="1:21" x14ac:dyDescent="0.25">
      <c r="A127" s="141"/>
      <c r="B127" s="141"/>
      <c r="C127" s="141"/>
      <c r="D127" s="141"/>
      <c r="E127" s="142"/>
      <c r="F127" s="143"/>
      <c r="G127" s="144"/>
      <c r="H127" s="147"/>
      <c r="I127" s="141"/>
      <c r="J127" s="146"/>
      <c r="K127" s="141"/>
      <c r="L127" s="152"/>
      <c r="M127" s="153"/>
      <c r="N127" s="141"/>
      <c r="O127" s="148"/>
      <c r="P127" s="149"/>
      <c r="Q127" s="149"/>
      <c r="R127" s="150"/>
      <c r="S127" s="141"/>
      <c r="T127" s="154"/>
      <c r="U127" s="146"/>
    </row>
    <row r="128" spans="1:21" x14ac:dyDescent="0.25">
      <c r="A128" s="154"/>
      <c r="B128" s="154"/>
      <c r="C128" s="154"/>
      <c r="D128" s="154"/>
      <c r="E128" s="155"/>
      <c r="F128" s="156"/>
      <c r="G128" s="157"/>
      <c r="H128" s="158"/>
      <c r="I128" s="154"/>
      <c r="J128" s="159"/>
      <c r="K128" s="154"/>
      <c r="L128" s="160"/>
      <c r="M128" s="161"/>
      <c r="N128" s="154"/>
      <c r="O128" s="148"/>
      <c r="P128" s="163"/>
      <c r="Q128" s="163"/>
      <c r="R128" s="164"/>
      <c r="S128" s="154"/>
      <c r="T128" s="154"/>
      <c r="U128" s="159"/>
    </row>
    <row r="129" spans="1:21" x14ac:dyDescent="0.25">
      <c r="A129" s="141"/>
      <c r="B129" s="141"/>
      <c r="C129" s="141"/>
      <c r="D129" s="141"/>
      <c r="E129" s="142"/>
      <c r="F129" s="143"/>
      <c r="G129" s="144"/>
      <c r="H129" s="147"/>
      <c r="I129" s="141"/>
      <c r="J129" s="146"/>
      <c r="K129" s="141"/>
      <c r="L129" s="152"/>
      <c r="M129" s="153"/>
      <c r="N129" s="141"/>
      <c r="O129" s="148"/>
      <c r="P129" s="149"/>
      <c r="Q129" s="149"/>
      <c r="R129" s="150"/>
      <c r="S129" s="141"/>
      <c r="T129" s="154"/>
      <c r="U129" s="146"/>
    </row>
    <row r="130" spans="1:21" x14ac:dyDescent="0.25">
      <c r="A130" s="154"/>
      <c r="B130" s="154"/>
      <c r="C130" s="154"/>
      <c r="D130" s="154"/>
      <c r="E130" s="155"/>
      <c r="F130" s="156"/>
      <c r="G130" s="157"/>
      <c r="H130" s="158"/>
      <c r="I130" s="154"/>
      <c r="J130" s="159"/>
      <c r="K130" s="154"/>
      <c r="L130" s="160"/>
      <c r="M130" s="161"/>
      <c r="N130" s="154"/>
      <c r="O130" s="148"/>
      <c r="P130" s="163"/>
      <c r="Q130" s="163"/>
      <c r="R130" s="164"/>
      <c r="S130" s="154"/>
      <c r="T130" s="154"/>
      <c r="U130" s="159"/>
    </row>
    <row r="131" spans="1:21" x14ac:dyDescent="0.25">
      <c r="A131" s="141"/>
      <c r="B131" s="141"/>
      <c r="C131" s="141"/>
      <c r="D131" s="141"/>
      <c r="E131" s="142"/>
      <c r="F131" s="143"/>
      <c r="G131" s="144"/>
      <c r="H131" s="147"/>
      <c r="I131" s="141"/>
      <c r="J131" s="146"/>
      <c r="K131" s="141"/>
      <c r="L131" s="152"/>
      <c r="M131" s="153"/>
      <c r="N131" s="141"/>
      <c r="O131" s="148"/>
      <c r="P131" s="149"/>
      <c r="Q131" s="149"/>
      <c r="R131" s="150"/>
      <c r="S131" s="141"/>
      <c r="T131" s="154"/>
      <c r="U131" s="146"/>
    </row>
    <row r="132" spans="1:21" x14ac:dyDescent="0.25">
      <c r="A132" s="154"/>
      <c r="B132" s="154"/>
      <c r="C132" s="154"/>
      <c r="D132" s="154"/>
      <c r="E132" s="155"/>
      <c r="F132" s="156"/>
      <c r="G132" s="157"/>
      <c r="H132" s="158"/>
      <c r="I132" s="154"/>
      <c r="J132" s="159"/>
      <c r="K132" s="154"/>
      <c r="L132" s="160"/>
      <c r="M132" s="161"/>
      <c r="N132" s="154"/>
      <c r="O132" s="148"/>
      <c r="P132" s="163"/>
      <c r="Q132" s="163"/>
      <c r="R132" s="164"/>
      <c r="S132" s="154"/>
      <c r="T132" s="154"/>
      <c r="U132" s="159"/>
    </row>
    <row r="133" spans="1:21" x14ac:dyDescent="0.25">
      <c r="A133" s="141"/>
      <c r="B133" s="141"/>
      <c r="C133" s="141"/>
      <c r="D133" s="141"/>
      <c r="E133" s="142"/>
      <c r="F133" s="143"/>
      <c r="G133" s="144"/>
      <c r="H133" s="147"/>
      <c r="I133" s="141"/>
      <c r="J133" s="146"/>
      <c r="K133" s="141"/>
      <c r="L133" s="152"/>
      <c r="M133" s="153"/>
      <c r="N133" s="141"/>
      <c r="O133" s="148"/>
      <c r="P133" s="149"/>
      <c r="Q133" s="149"/>
      <c r="R133" s="150"/>
      <c r="S133" s="141"/>
      <c r="T133" s="154"/>
      <c r="U133" s="146"/>
    </row>
    <row r="134" spans="1:21" x14ac:dyDescent="0.25">
      <c r="A134" s="154"/>
      <c r="B134" s="154"/>
      <c r="C134" s="154"/>
      <c r="D134" s="154"/>
      <c r="E134" s="155"/>
      <c r="F134" s="156"/>
      <c r="G134" s="157"/>
      <c r="H134" s="158"/>
      <c r="I134" s="154"/>
      <c r="J134" s="159"/>
      <c r="K134" s="154"/>
      <c r="L134" s="160"/>
      <c r="M134" s="161"/>
      <c r="N134" s="154"/>
      <c r="O134" s="148"/>
      <c r="P134" s="163"/>
      <c r="Q134" s="163"/>
      <c r="R134" s="164"/>
      <c r="S134" s="154"/>
      <c r="T134" s="154"/>
      <c r="U134" s="159"/>
    </row>
    <row r="135" spans="1:21" x14ac:dyDescent="0.25">
      <c r="A135" s="141"/>
      <c r="B135" s="141"/>
      <c r="C135" s="141"/>
      <c r="D135" s="141"/>
      <c r="E135" s="142"/>
      <c r="F135" s="143"/>
      <c r="G135" s="144"/>
      <c r="H135" s="147"/>
      <c r="I135" s="141"/>
      <c r="J135" s="146"/>
      <c r="K135" s="141"/>
      <c r="L135" s="152"/>
      <c r="M135" s="153"/>
      <c r="N135" s="141"/>
      <c r="O135" s="148"/>
      <c r="P135" s="149"/>
      <c r="Q135" s="149"/>
      <c r="R135" s="150"/>
      <c r="S135" s="141"/>
      <c r="T135" s="154"/>
      <c r="U135" s="146"/>
    </row>
    <row r="136" spans="1:21" x14ac:dyDescent="0.25">
      <c r="A136" s="154"/>
      <c r="B136" s="154"/>
      <c r="C136" s="154"/>
      <c r="D136" s="154"/>
      <c r="E136" s="155"/>
      <c r="F136" s="156"/>
      <c r="G136" s="157"/>
      <c r="H136" s="158"/>
      <c r="I136" s="154"/>
      <c r="J136" s="159"/>
      <c r="K136" s="154"/>
      <c r="L136" s="160"/>
      <c r="M136" s="161"/>
      <c r="N136" s="154"/>
      <c r="O136" s="148"/>
      <c r="P136" s="163"/>
      <c r="Q136" s="163"/>
      <c r="R136" s="164"/>
      <c r="S136" s="154"/>
      <c r="T136" s="154"/>
      <c r="U136" s="159"/>
    </row>
    <row r="137" spans="1:21" x14ac:dyDescent="0.25">
      <c r="A137" s="141"/>
      <c r="B137" s="141"/>
      <c r="C137" s="141"/>
      <c r="D137" s="141"/>
      <c r="E137" s="142"/>
      <c r="F137" s="143"/>
      <c r="G137" s="144"/>
      <c r="H137" s="147"/>
      <c r="I137" s="141"/>
      <c r="J137" s="146"/>
      <c r="K137" s="141"/>
      <c r="L137" s="152"/>
      <c r="M137" s="153"/>
      <c r="N137" s="141"/>
      <c r="O137" s="148"/>
      <c r="P137" s="149"/>
      <c r="Q137" s="149"/>
      <c r="R137" s="150"/>
      <c r="S137" s="141"/>
      <c r="T137" s="154"/>
      <c r="U137" s="146"/>
    </row>
    <row r="138" spans="1:21" x14ac:dyDescent="0.25">
      <c r="A138" s="141"/>
      <c r="B138" s="141"/>
      <c r="C138" s="141"/>
      <c r="D138" s="141"/>
      <c r="E138" s="142"/>
      <c r="F138" s="143"/>
      <c r="G138" s="144"/>
      <c r="H138" s="147"/>
      <c r="I138" s="141"/>
      <c r="J138" s="146"/>
      <c r="K138" s="141"/>
      <c r="L138" s="152"/>
      <c r="M138" s="153"/>
      <c r="N138" s="141"/>
      <c r="O138" s="148"/>
      <c r="P138" s="149"/>
      <c r="Q138" s="149"/>
      <c r="R138" s="150"/>
      <c r="S138" s="141"/>
      <c r="T138" s="154"/>
      <c r="U138" s="146"/>
    </row>
    <row r="139" spans="1:21" x14ac:dyDescent="0.25">
      <c r="A139" s="154"/>
      <c r="B139" s="154"/>
      <c r="C139" s="154"/>
      <c r="D139" s="154"/>
      <c r="E139" s="155"/>
      <c r="F139" s="156"/>
      <c r="G139" s="157"/>
      <c r="H139" s="158"/>
      <c r="I139" s="154"/>
      <c r="J139" s="159"/>
      <c r="K139" s="154"/>
      <c r="L139" s="160"/>
      <c r="M139" s="161"/>
      <c r="N139" s="154"/>
      <c r="O139" s="148"/>
      <c r="P139" s="163"/>
      <c r="Q139" s="163"/>
      <c r="R139" s="164"/>
      <c r="S139" s="154"/>
      <c r="T139" s="154"/>
      <c r="U139" s="159"/>
    </row>
    <row r="140" spans="1:21" x14ac:dyDescent="0.25">
      <c r="A140" s="141"/>
      <c r="B140" s="141"/>
      <c r="C140" s="141"/>
      <c r="D140" s="141"/>
      <c r="E140" s="142"/>
      <c r="F140" s="143"/>
      <c r="G140" s="144"/>
      <c r="H140" s="147"/>
      <c r="I140" s="141"/>
      <c r="J140" s="146"/>
      <c r="K140" s="141"/>
      <c r="L140" s="152"/>
      <c r="M140" s="153"/>
      <c r="N140" s="141"/>
      <c r="O140" s="148"/>
      <c r="P140" s="149"/>
      <c r="Q140" s="149"/>
      <c r="R140" s="150"/>
      <c r="S140" s="141"/>
      <c r="T140" s="154"/>
      <c r="U140" s="146"/>
    </row>
    <row r="141" spans="1:21" x14ac:dyDescent="0.25">
      <c r="A141" s="154"/>
      <c r="B141" s="154"/>
      <c r="C141" s="154"/>
      <c r="D141" s="154"/>
      <c r="E141" s="155"/>
      <c r="F141" s="156"/>
      <c r="G141" s="157"/>
      <c r="H141" s="158"/>
      <c r="I141" s="154"/>
      <c r="J141" s="159"/>
      <c r="K141" s="154"/>
      <c r="L141" s="160"/>
      <c r="M141" s="161"/>
      <c r="N141" s="154"/>
      <c r="O141" s="148"/>
      <c r="P141" s="163"/>
      <c r="Q141" s="163"/>
      <c r="R141" s="164"/>
      <c r="S141" s="154"/>
      <c r="T141" s="154"/>
      <c r="U141" s="159"/>
    </row>
    <row r="142" spans="1:21" x14ac:dyDescent="0.25">
      <c r="A142" s="141"/>
      <c r="B142" s="141"/>
      <c r="C142" s="141"/>
      <c r="D142" s="141"/>
      <c r="E142" s="142"/>
      <c r="F142" s="143"/>
      <c r="G142" s="144"/>
      <c r="H142" s="147"/>
      <c r="I142" s="141"/>
      <c r="J142" s="146"/>
      <c r="K142" s="141"/>
      <c r="L142" s="152"/>
      <c r="M142" s="153"/>
      <c r="N142" s="141"/>
      <c r="O142" s="148"/>
      <c r="P142" s="149"/>
      <c r="Q142" s="149"/>
      <c r="R142" s="150"/>
      <c r="S142" s="141"/>
      <c r="T142" s="154"/>
      <c r="U142" s="146"/>
    </row>
    <row r="143" spans="1:21" x14ac:dyDescent="0.25">
      <c r="A143" s="154"/>
      <c r="B143" s="154"/>
      <c r="C143" s="154"/>
      <c r="D143" s="154"/>
      <c r="E143" s="155"/>
      <c r="F143" s="156"/>
      <c r="G143" s="157"/>
      <c r="H143" s="158"/>
      <c r="I143" s="154"/>
      <c r="J143" s="159"/>
      <c r="K143" s="154"/>
      <c r="L143" s="160"/>
      <c r="M143" s="161"/>
      <c r="N143" s="154"/>
      <c r="O143" s="148"/>
      <c r="P143" s="163"/>
      <c r="Q143" s="163"/>
      <c r="R143" s="164"/>
      <c r="S143" s="154"/>
      <c r="T143" s="154"/>
      <c r="U143" s="159"/>
    </row>
    <row r="144" spans="1:21" x14ac:dyDescent="0.25">
      <c r="A144" s="141"/>
      <c r="B144" s="141"/>
      <c r="C144" s="141"/>
      <c r="D144" s="141"/>
      <c r="E144" s="142"/>
      <c r="F144" s="143"/>
      <c r="G144" s="144"/>
      <c r="H144" s="147"/>
      <c r="I144" s="141"/>
      <c r="J144" s="146"/>
      <c r="K144" s="141"/>
      <c r="L144" s="152"/>
      <c r="M144" s="153"/>
      <c r="N144" s="141"/>
      <c r="O144" s="148"/>
      <c r="P144" s="149"/>
      <c r="Q144" s="149"/>
      <c r="R144" s="150"/>
      <c r="S144" s="141"/>
      <c r="T144" s="154"/>
      <c r="U144" s="146"/>
    </row>
    <row r="145" spans="1:21" x14ac:dyDescent="0.25">
      <c r="A145" s="154"/>
      <c r="B145" s="154"/>
      <c r="C145" s="154"/>
      <c r="D145" s="154"/>
      <c r="E145" s="155"/>
      <c r="F145" s="156"/>
      <c r="G145" s="157"/>
      <c r="H145" s="158"/>
      <c r="I145" s="154"/>
      <c r="J145" s="159"/>
      <c r="K145" s="154"/>
      <c r="L145" s="160"/>
      <c r="M145" s="161"/>
      <c r="N145" s="154"/>
      <c r="O145" s="148"/>
      <c r="P145" s="163"/>
      <c r="Q145" s="163"/>
      <c r="R145" s="164"/>
      <c r="S145" s="154"/>
      <c r="T145" s="154"/>
      <c r="U145" s="159"/>
    </row>
    <row r="146" spans="1:21" x14ac:dyDescent="0.25">
      <c r="A146" s="141"/>
      <c r="B146" s="141"/>
      <c r="C146" s="141"/>
      <c r="D146" s="141"/>
      <c r="E146" s="142"/>
      <c r="F146" s="143"/>
      <c r="G146" s="144"/>
      <c r="H146" s="147"/>
      <c r="I146" s="141"/>
      <c r="J146" s="146"/>
      <c r="K146" s="141"/>
      <c r="L146" s="152"/>
      <c r="M146" s="153"/>
      <c r="N146" s="141"/>
      <c r="O146" s="148"/>
      <c r="P146" s="149"/>
      <c r="Q146" s="149"/>
      <c r="R146" s="150"/>
      <c r="S146" s="141"/>
      <c r="T146" s="154"/>
      <c r="U146" s="146"/>
    </row>
    <row r="147" spans="1:21" x14ac:dyDescent="0.25">
      <c r="A147" s="141"/>
      <c r="B147" s="141"/>
      <c r="C147" s="141"/>
      <c r="D147" s="141"/>
      <c r="E147" s="142"/>
      <c r="F147" s="143"/>
      <c r="G147" s="144"/>
      <c r="H147" s="147"/>
      <c r="I147" s="141"/>
      <c r="J147" s="146"/>
      <c r="K147" s="141"/>
      <c r="L147" s="152"/>
      <c r="M147" s="153"/>
      <c r="N147" s="141"/>
      <c r="O147" s="148"/>
      <c r="P147" s="149"/>
      <c r="Q147" s="149"/>
      <c r="R147" s="150"/>
      <c r="S147" s="141"/>
      <c r="T147" s="154"/>
      <c r="U147" s="146"/>
    </row>
    <row r="148" spans="1:21" x14ac:dyDescent="0.25">
      <c r="A148" s="141"/>
      <c r="B148" s="141"/>
      <c r="C148" s="141"/>
      <c r="D148" s="141"/>
      <c r="E148" s="142"/>
      <c r="F148" s="143"/>
      <c r="G148" s="144"/>
      <c r="H148" s="147"/>
      <c r="I148" s="141"/>
      <c r="J148" s="146"/>
      <c r="K148" s="141"/>
      <c r="L148" s="152"/>
      <c r="M148" s="153"/>
      <c r="N148" s="141"/>
      <c r="O148" s="148"/>
      <c r="P148" s="149"/>
      <c r="Q148" s="149"/>
      <c r="R148" s="150"/>
      <c r="S148" s="141"/>
      <c r="T148" s="154"/>
      <c r="U148" s="146"/>
    </row>
    <row r="149" spans="1:21" x14ac:dyDescent="0.25">
      <c r="A149" s="141"/>
      <c r="B149" s="141"/>
      <c r="C149" s="141"/>
      <c r="D149" s="141"/>
      <c r="E149" s="142"/>
      <c r="F149" s="143"/>
      <c r="G149" s="144"/>
      <c r="H149" s="147"/>
      <c r="I149" s="141"/>
      <c r="J149" s="146"/>
      <c r="K149" s="141"/>
      <c r="L149" s="152"/>
      <c r="M149" s="153"/>
      <c r="N149" s="141"/>
      <c r="O149" s="148"/>
      <c r="P149" s="149"/>
      <c r="Q149" s="149"/>
      <c r="R149" s="150"/>
      <c r="S149" s="141"/>
      <c r="T149" s="154"/>
      <c r="U149" s="146"/>
    </row>
    <row r="150" spans="1:21" x14ac:dyDescent="0.25">
      <c r="A150" s="154"/>
      <c r="B150" s="154"/>
      <c r="C150" s="154"/>
      <c r="D150" s="154"/>
      <c r="E150" s="155"/>
      <c r="F150" s="156"/>
      <c r="G150" s="157"/>
      <c r="H150" s="158"/>
      <c r="I150" s="154"/>
      <c r="J150" s="159"/>
      <c r="K150" s="154"/>
      <c r="L150" s="160"/>
      <c r="M150" s="161"/>
      <c r="N150" s="154"/>
      <c r="O150" s="148"/>
      <c r="P150" s="163"/>
      <c r="Q150" s="163"/>
      <c r="R150" s="164"/>
      <c r="S150" s="154"/>
      <c r="T150" s="154"/>
      <c r="U150" s="159"/>
    </row>
    <row r="151" spans="1:21" x14ac:dyDescent="0.25">
      <c r="A151" s="141"/>
      <c r="B151" s="141"/>
      <c r="C151" s="141"/>
      <c r="D151" s="141"/>
      <c r="E151" s="142"/>
      <c r="F151" s="143"/>
      <c r="G151" s="144"/>
      <c r="H151" s="147"/>
      <c r="I151" s="141"/>
      <c r="J151" s="146"/>
      <c r="K151" s="141"/>
      <c r="L151" s="152"/>
      <c r="M151" s="153"/>
      <c r="N151" s="141"/>
      <c r="O151" s="148"/>
      <c r="P151" s="149"/>
      <c r="Q151" s="149"/>
      <c r="R151" s="150"/>
      <c r="S151" s="141"/>
      <c r="T151" s="154"/>
      <c r="U151" s="146"/>
    </row>
    <row r="152" spans="1:21" x14ac:dyDescent="0.25">
      <c r="A152" s="154"/>
      <c r="B152" s="154"/>
      <c r="C152" s="154"/>
      <c r="D152" s="154"/>
      <c r="E152" s="155"/>
      <c r="F152" s="156"/>
      <c r="G152" s="157"/>
      <c r="H152" s="158"/>
      <c r="I152" s="154"/>
      <c r="J152" s="159"/>
      <c r="K152" s="154"/>
      <c r="L152" s="160"/>
      <c r="M152" s="161"/>
      <c r="N152" s="154"/>
      <c r="O152" s="148"/>
      <c r="P152" s="163"/>
      <c r="Q152" s="163"/>
      <c r="R152" s="164"/>
      <c r="S152" s="154"/>
      <c r="T152" s="154"/>
      <c r="U152" s="159"/>
    </row>
    <row r="153" spans="1:21" x14ac:dyDescent="0.25">
      <c r="A153" s="141"/>
      <c r="B153" s="141"/>
      <c r="C153" s="141"/>
      <c r="D153" s="141"/>
      <c r="E153" s="142"/>
      <c r="F153" s="143"/>
      <c r="G153" s="144"/>
      <c r="H153" s="147"/>
      <c r="I153" s="141"/>
      <c r="J153" s="146"/>
      <c r="K153" s="141"/>
      <c r="L153" s="152"/>
      <c r="M153" s="153"/>
      <c r="N153" s="141"/>
      <c r="O153" s="148"/>
      <c r="P153" s="149"/>
      <c r="Q153" s="149"/>
      <c r="R153" s="150"/>
      <c r="S153" s="141"/>
      <c r="T153" s="154"/>
      <c r="U153" s="146"/>
    </row>
    <row r="154" spans="1:21" x14ac:dyDescent="0.25">
      <c r="A154" s="154"/>
      <c r="B154" s="154"/>
      <c r="C154" s="154"/>
      <c r="D154" s="154"/>
      <c r="E154" s="155"/>
      <c r="F154" s="156"/>
      <c r="G154" s="157"/>
      <c r="H154" s="158"/>
      <c r="I154" s="154"/>
      <c r="J154" s="159"/>
      <c r="K154" s="154"/>
      <c r="L154" s="160"/>
      <c r="M154" s="161"/>
      <c r="N154" s="154"/>
      <c r="O154" s="148"/>
      <c r="P154" s="163"/>
      <c r="Q154" s="163"/>
      <c r="R154" s="164"/>
      <c r="S154" s="154"/>
      <c r="T154" s="154"/>
      <c r="U154" s="159"/>
    </row>
    <row r="155" spans="1:21" x14ac:dyDescent="0.25">
      <c r="A155" s="141"/>
      <c r="B155" s="141"/>
      <c r="C155" s="141"/>
      <c r="D155" s="141"/>
      <c r="E155" s="142"/>
      <c r="F155" s="143"/>
      <c r="G155" s="144"/>
      <c r="H155" s="147"/>
      <c r="I155" s="141"/>
      <c r="J155" s="146"/>
      <c r="K155" s="141"/>
      <c r="L155" s="152"/>
      <c r="M155" s="153"/>
      <c r="N155" s="141"/>
      <c r="O155" s="148"/>
      <c r="P155" s="149"/>
      <c r="Q155" s="149"/>
      <c r="R155" s="150"/>
      <c r="S155" s="141"/>
      <c r="T155" s="154"/>
      <c r="U155" s="146"/>
    </row>
    <row r="156" spans="1:21" x14ac:dyDescent="0.25">
      <c r="A156" s="154"/>
      <c r="B156" s="154"/>
      <c r="C156" s="154"/>
      <c r="D156" s="154"/>
      <c r="E156" s="155"/>
      <c r="F156" s="156"/>
      <c r="G156" s="157"/>
      <c r="H156" s="158"/>
      <c r="I156" s="154"/>
      <c r="J156" s="159"/>
      <c r="K156" s="154"/>
      <c r="L156" s="160"/>
      <c r="M156" s="161"/>
      <c r="N156" s="154"/>
      <c r="O156" s="148"/>
      <c r="P156" s="163"/>
      <c r="Q156" s="163"/>
      <c r="R156" s="164"/>
      <c r="S156" s="154"/>
      <c r="T156" s="154"/>
      <c r="U156" s="159"/>
    </row>
    <row r="157" spans="1:21" x14ac:dyDescent="0.25">
      <c r="A157" s="154"/>
      <c r="B157" s="154"/>
      <c r="C157" s="154"/>
      <c r="D157" s="154"/>
      <c r="E157" s="155"/>
      <c r="F157" s="156"/>
      <c r="G157" s="157"/>
      <c r="H157" s="158"/>
      <c r="I157" s="154"/>
      <c r="J157" s="159"/>
      <c r="K157" s="154"/>
      <c r="L157" s="160"/>
      <c r="M157" s="161"/>
      <c r="N157" s="154"/>
      <c r="O157" s="148"/>
      <c r="P157" s="163"/>
      <c r="Q157" s="163"/>
      <c r="R157" s="164"/>
      <c r="S157" s="154"/>
      <c r="T157" s="154"/>
      <c r="U157" s="159"/>
    </row>
    <row r="158" spans="1:21" x14ac:dyDescent="0.25">
      <c r="A158" s="141"/>
      <c r="B158" s="141"/>
      <c r="C158" s="141"/>
      <c r="D158" s="141"/>
      <c r="E158" s="142"/>
      <c r="F158" s="143"/>
      <c r="G158" s="144"/>
      <c r="H158" s="147"/>
      <c r="I158" s="141"/>
      <c r="J158" s="146"/>
      <c r="K158" s="141"/>
      <c r="L158" s="152"/>
      <c r="M158" s="153"/>
      <c r="N158" s="141"/>
      <c r="O158" s="148"/>
      <c r="P158" s="149"/>
      <c r="Q158" s="149"/>
      <c r="R158" s="150"/>
      <c r="S158" s="141"/>
      <c r="T158" s="154"/>
      <c r="U158" s="146"/>
    </row>
    <row r="159" spans="1:21" x14ac:dyDescent="0.25">
      <c r="A159" s="154"/>
      <c r="B159" s="154"/>
      <c r="C159" s="154"/>
      <c r="D159" s="154"/>
      <c r="E159" s="155"/>
      <c r="F159" s="156"/>
      <c r="G159" s="157"/>
      <c r="H159" s="158"/>
      <c r="I159" s="154"/>
      <c r="J159" s="159"/>
      <c r="K159" s="154"/>
      <c r="L159" s="160"/>
      <c r="M159" s="161"/>
      <c r="N159" s="154"/>
      <c r="O159" s="148"/>
      <c r="P159" s="163"/>
      <c r="Q159" s="163"/>
      <c r="R159" s="164"/>
      <c r="S159" s="154"/>
      <c r="T159" s="154"/>
      <c r="U159" s="159"/>
    </row>
    <row r="160" spans="1:21" x14ac:dyDescent="0.25">
      <c r="A160" s="154"/>
      <c r="B160" s="154"/>
      <c r="C160" s="154"/>
      <c r="D160" s="154"/>
      <c r="E160" s="155"/>
      <c r="F160" s="156"/>
      <c r="G160" s="157"/>
      <c r="H160" s="158"/>
      <c r="I160" s="154"/>
      <c r="J160" s="159"/>
      <c r="K160" s="154"/>
      <c r="L160" s="160"/>
      <c r="M160" s="161"/>
      <c r="N160" s="154"/>
      <c r="O160" s="148"/>
      <c r="P160" s="163"/>
      <c r="Q160" s="163"/>
      <c r="R160" s="164"/>
      <c r="S160" s="154"/>
      <c r="T160" s="154"/>
      <c r="U160" s="159"/>
    </row>
    <row r="161" spans="1:21" x14ac:dyDescent="0.25">
      <c r="A161" s="141"/>
      <c r="B161" s="141"/>
      <c r="C161" s="141"/>
      <c r="D161" s="141"/>
      <c r="E161" s="142"/>
      <c r="F161" s="143"/>
      <c r="G161" s="144"/>
      <c r="H161" s="147"/>
      <c r="I161" s="141"/>
      <c r="J161" s="146"/>
      <c r="K161" s="141"/>
      <c r="L161" s="152"/>
      <c r="M161" s="153"/>
      <c r="N161" s="141"/>
      <c r="O161" s="148"/>
      <c r="P161" s="149"/>
      <c r="Q161" s="149"/>
      <c r="R161" s="150"/>
      <c r="S161" s="141"/>
      <c r="T161" s="154"/>
      <c r="U161" s="146"/>
    </row>
    <row r="162" spans="1:21" x14ac:dyDescent="0.25">
      <c r="A162" s="154"/>
      <c r="B162" s="154"/>
      <c r="C162" s="154"/>
      <c r="D162" s="154"/>
      <c r="E162" s="155"/>
      <c r="F162" s="156"/>
      <c r="G162" s="157"/>
      <c r="H162" s="158"/>
      <c r="I162" s="154"/>
      <c r="J162" s="159"/>
      <c r="K162" s="154"/>
      <c r="L162" s="160"/>
      <c r="M162" s="161"/>
      <c r="N162" s="154"/>
      <c r="O162" s="148"/>
      <c r="P162" s="163"/>
      <c r="Q162" s="163"/>
      <c r="R162" s="164"/>
      <c r="S162" s="154"/>
      <c r="T162" s="154"/>
      <c r="U162" s="159"/>
    </row>
    <row r="163" spans="1:21" x14ac:dyDescent="0.25">
      <c r="A163" s="141"/>
      <c r="B163" s="141"/>
      <c r="C163" s="141"/>
      <c r="D163" s="141"/>
      <c r="E163" s="142"/>
      <c r="F163" s="143"/>
      <c r="G163" s="144"/>
      <c r="H163" s="147"/>
      <c r="I163" s="141"/>
      <c r="J163" s="146"/>
      <c r="K163" s="141"/>
      <c r="L163" s="152"/>
      <c r="M163" s="153"/>
      <c r="N163" s="141"/>
      <c r="O163" s="148"/>
      <c r="P163" s="149"/>
      <c r="Q163" s="149"/>
      <c r="R163" s="150"/>
      <c r="S163" s="141"/>
      <c r="T163" s="154"/>
      <c r="U163" s="146"/>
    </row>
    <row r="164" spans="1:21" x14ac:dyDescent="0.25">
      <c r="A164" s="154"/>
      <c r="B164" s="154"/>
      <c r="C164" s="154"/>
      <c r="D164" s="154"/>
      <c r="E164" s="155"/>
      <c r="F164" s="156"/>
      <c r="G164" s="157"/>
      <c r="H164" s="158"/>
      <c r="I164" s="154"/>
      <c r="J164" s="159"/>
      <c r="K164" s="154"/>
      <c r="L164" s="160"/>
      <c r="M164" s="161"/>
      <c r="N164" s="154"/>
      <c r="O164" s="148"/>
      <c r="P164" s="163"/>
      <c r="Q164" s="163"/>
      <c r="R164" s="164"/>
      <c r="S164" s="154"/>
      <c r="T164" s="154"/>
      <c r="U164" s="159"/>
    </row>
    <row r="165" spans="1:21" x14ac:dyDescent="0.25">
      <c r="A165" s="141"/>
      <c r="B165" s="141"/>
      <c r="C165" s="141"/>
      <c r="D165" s="141"/>
      <c r="E165" s="142"/>
      <c r="F165" s="143"/>
      <c r="G165" s="144"/>
      <c r="H165" s="147"/>
      <c r="I165" s="141"/>
      <c r="J165" s="146"/>
      <c r="K165" s="141"/>
      <c r="L165" s="152"/>
      <c r="M165" s="153"/>
      <c r="N165" s="141"/>
      <c r="O165" s="148"/>
      <c r="P165" s="149"/>
      <c r="Q165" s="149"/>
      <c r="R165" s="150"/>
      <c r="S165" s="141"/>
      <c r="T165" s="154"/>
      <c r="U165" s="146"/>
    </row>
    <row r="166" spans="1:21" x14ac:dyDescent="0.25">
      <c r="A166" s="141"/>
      <c r="B166" s="141"/>
      <c r="C166" s="141"/>
      <c r="D166" s="141"/>
      <c r="E166" s="142"/>
      <c r="F166" s="143"/>
      <c r="G166" s="144"/>
      <c r="H166" s="147"/>
      <c r="I166" s="141"/>
      <c r="J166" s="146"/>
      <c r="K166" s="141"/>
      <c r="L166" s="152"/>
      <c r="M166" s="153"/>
      <c r="N166" s="141"/>
      <c r="O166" s="148"/>
      <c r="P166" s="149"/>
      <c r="Q166" s="149"/>
      <c r="R166" s="150"/>
      <c r="S166" s="141"/>
      <c r="T166" s="154"/>
      <c r="U166" s="146"/>
    </row>
    <row r="167" spans="1:21" x14ac:dyDescent="0.25">
      <c r="A167" s="141"/>
      <c r="B167" s="141"/>
      <c r="C167" s="141"/>
      <c r="D167" s="141"/>
      <c r="E167" s="142"/>
      <c r="F167" s="143"/>
      <c r="G167" s="144"/>
      <c r="H167" s="147"/>
      <c r="I167" s="141"/>
      <c r="J167" s="146"/>
      <c r="K167" s="141"/>
      <c r="L167" s="152"/>
      <c r="M167" s="153"/>
      <c r="N167" s="141"/>
      <c r="O167" s="148"/>
      <c r="P167" s="149"/>
      <c r="Q167" s="149"/>
      <c r="R167" s="150"/>
      <c r="S167" s="141"/>
      <c r="T167" s="154"/>
      <c r="U167" s="146"/>
    </row>
    <row r="168" spans="1:21" x14ac:dyDescent="0.25">
      <c r="A168" s="154"/>
      <c r="B168" s="154"/>
      <c r="C168" s="154"/>
      <c r="D168" s="154"/>
      <c r="E168" s="155"/>
      <c r="F168" s="156"/>
      <c r="G168" s="157"/>
      <c r="H168" s="158"/>
      <c r="I168" s="154"/>
      <c r="J168" s="159"/>
      <c r="K168" s="154"/>
      <c r="L168" s="160"/>
      <c r="M168" s="161"/>
      <c r="N168" s="154"/>
      <c r="O168" s="148"/>
      <c r="P168" s="163"/>
      <c r="Q168" s="163"/>
      <c r="R168" s="164"/>
      <c r="S168" s="154"/>
      <c r="T168" s="154"/>
      <c r="U168" s="159"/>
    </row>
    <row r="169" spans="1:21" x14ac:dyDescent="0.25">
      <c r="A169" s="154"/>
      <c r="B169" s="154"/>
      <c r="C169" s="154"/>
      <c r="D169" s="154"/>
      <c r="E169" s="155"/>
      <c r="F169" s="156"/>
      <c r="G169" s="157"/>
      <c r="H169" s="158"/>
      <c r="I169" s="154"/>
      <c r="J169" s="159"/>
      <c r="K169" s="154"/>
      <c r="L169" s="160"/>
      <c r="M169" s="161"/>
      <c r="N169" s="154"/>
      <c r="O169" s="148"/>
      <c r="P169" s="163"/>
      <c r="Q169" s="163"/>
      <c r="R169" s="164"/>
      <c r="S169" s="154"/>
      <c r="T169" s="154"/>
      <c r="U169" s="159"/>
    </row>
    <row r="170" spans="1:21" x14ac:dyDescent="0.25">
      <c r="A170" s="141"/>
      <c r="B170" s="141"/>
      <c r="C170" s="141"/>
      <c r="D170" s="141"/>
      <c r="E170" s="142"/>
      <c r="F170" s="143"/>
      <c r="G170" s="144"/>
      <c r="H170" s="147"/>
      <c r="I170" s="141"/>
      <c r="J170" s="146"/>
      <c r="K170" s="141"/>
      <c r="L170" s="152"/>
      <c r="M170" s="153"/>
      <c r="N170" s="141"/>
      <c r="O170" s="148"/>
      <c r="P170" s="149"/>
      <c r="Q170" s="149"/>
      <c r="R170" s="150"/>
      <c r="S170" s="141"/>
      <c r="T170" s="154"/>
      <c r="U170" s="146"/>
    </row>
    <row r="171" spans="1:21" x14ac:dyDescent="0.25">
      <c r="A171" s="154"/>
      <c r="B171" s="154"/>
      <c r="C171" s="154"/>
      <c r="D171" s="154"/>
      <c r="E171" s="155"/>
      <c r="F171" s="156"/>
      <c r="G171" s="157"/>
      <c r="H171" s="158"/>
      <c r="I171" s="154"/>
      <c r="J171" s="159"/>
      <c r="K171" s="154"/>
      <c r="L171" s="160"/>
      <c r="M171" s="161"/>
      <c r="N171" s="154"/>
      <c r="O171" s="148"/>
      <c r="P171" s="163"/>
      <c r="Q171" s="163"/>
      <c r="R171" s="164"/>
      <c r="S171" s="154"/>
      <c r="T171" s="154"/>
      <c r="U171" s="159"/>
    </row>
    <row r="172" spans="1:21" x14ac:dyDescent="0.25">
      <c r="A172" s="154"/>
      <c r="B172" s="154"/>
      <c r="C172" s="154"/>
      <c r="D172" s="154"/>
      <c r="E172" s="155"/>
      <c r="F172" s="156"/>
      <c r="G172" s="157"/>
      <c r="H172" s="158"/>
      <c r="I172" s="154"/>
      <c r="J172" s="159"/>
      <c r="K172" s="154"/>
      <c r="L172" s="160"/>
      <c r="M172" s="161"/>
      <c r="N172" s="154"/>
      <c r="O172" s="148"/>
      <c r="P172" s="163"/>
      <c r="Q172" s="163"/>
      <c r="R172" s="164"/>
      <c r="S172" s="154"/>
      <c r="T172" s="154"/>
      <c r="U172" s="159"/>
    </row>
    <row r="173" spans="1:21" x14ac:dyDescent="0.25">
      <c r="A173" s="141"/>
      <c r="B173" s="141"/>
      <c r="C173" s="141"/>
      <c r="D173" s="141"/>
      <c r="E173" s="142"/>
      <c r="F173" s="143"/>
      <c r="G173" s="144"/>
      <c r="H173" s="147"/>
      <c r="I173" s="141"/>
      <c r="J173" s="146"/>
      <c r="K173" s="141"/>
      <c r="L173" s="152"/>
      <c r="M173" s="153"/>
      <c r="N173" s="141"/>
      <c r="O173" s="148"/>
      <c r="P173" s="149"/>
      <c r="Q173" s="149"/>
      <c r="R173" s="150"/>
      <c r="S173" s="141"/>
      <c r="T173" s="154"/>
      <c r="U173" s="146"/>
    </row>
    <row r="174" spans="1:21" x14ac:dyDescent="0.25">
      <c r="A174" s="154"/>
      <c r="B174" s="154"/>
      <c r="C174" s="154"/>
      <c r="D174" s="154"/>
      <c r="E174" s="155"/>
      <c r="F174" s="156"/>
      <c r="G174" s="157"/>
      <c r="H174" s="158"/>
      <c r="I174" s="154"/>
      <c r="J174" s="159"/>
      <c r="K174" s="154"/>
      <c r="L174" s="160"/>
      <c r="M174" s="161"/>
      <c r="N174" s="154"/>
      <c r="O174" s="148"/>
      <c r="P174" s="163"/>
      <c r="Q174" s="163"/>
      <c r="R174" s="164"/>
      <c r="S174" s="154"/>
      <c r="T174" s="154"/>
      <c r="U174" s="159"/>
    </row>
    <row r="175" spans="1:21" x14ac:dyDescent="0.25">
      <c r="A175" s="141"/>
      <c r="B175" s="141"/>
      <c r="C175" s="141"/>
      <c r="D175" s="141"/>
      <c r="E175" s="142"/>
      <c r="F175" s="143"/>
      <c r="G175" s="144"/>
      <c r="H175" s="147"/>
      <c r="I175" s="141"/>
      <c r="J175" s="146"/>
      <c r="K175" s="141"/>
      <c r="L175" s="152"/>
      <c r="M175" s="153"/>
      <c r="N175" s="141"/>
      <c r="O175" s="148"/>
      <c r="P175" s="149"/>
      <c r="Q175" s="149"/>
      <c r="R175" s="150"/>
      <c r="S175" s="141"/>
      <c r="T175" s="154"/>
      <c r="U175" s="146"/>
    </row>
    <row r="176" spans="1:21" x14ac:dyDescent="0.25">
      <c r="A176" s="154"/>
      <c r="B176" s="154"/>
      <c r="C176" s="154"/>
      <c r="D176" s="154"/>
      <c r="E176" s="155"/>
      <c r="F176" s="156"/>
      <c r="G176" s="157"/>
      <c r="H176" s="158"/>
      <c r="I176" s="154"/>
      <c r="J176" s="159"/>
      <c r="K176" s="154"/>
      <c r="L176" s="160"/>
      <c r="M176" s="161"/>
      <c r="N176" s="154"/>
      <c r="O176" s="148"/>
      <c r="P176" s="163"/>
      <c r="Q176" s="163"/>
      <c r="R176" s="164"/>
      <c r="S176" s="154"/>
      <c r="T176" s="154"/>
      <c r="U176" s="159"/>
    </row>
    <row r="177" spans="1:21" x14ac:dyDescent="0.25">
      <c r="A177" s="141"/>
      <c r="B177" s="141"/>
      <c r="C177" s="141"/>
      <c r="D177" s="141"/>
      <c r="E177" s="142"/>
      <c r="F177" s="143"/>
      <c r="G177" s="144"/>
      <c r="H177" s="147"/>
      <c r="I177" s="141"/>
      <c r="J177" s="146"/>
      <c r="K177" s="141"/>
      <c r="L177" s="152"/>
      <c r="M177" s="153"/>
      <c r="N177" s="141"/>
      <c r="O177" s="148"/>
      <c r="P177" s="149"/>
      <c r="Q177" s="149"/>
      <c r="R177" s="150"/>
      <c r="S177" s="141"/>
      <c r="T177" s="154"/>
      <c r="U177" s="146"/>
    </row>
    <row r="178" spans="1:21" x14ac:dyDescent="0.25">
      <c r="A178" s="154"/>
      <c r="B178" s="154"/>
      <c r="C178" s="154"/>
      <c r="D178" s="154"/>
      <c r="E178" s="155"/>
      <c r="F178" s="156"/>
      <c r="G178" s="157"/>
      <c r="H178" s="158"/>
      <c r="I178" s="154"/>
      <c r="J178" s="159"/>
      <c r="K178" s="154"/>
      <c r="L178" s="160"/>
      <c r="M178" s="161"/>
      <c r="N178" s="154"/>
      <c r="O178" s="148"/>
      <c r="P178" s="163"/>
      <c r="Q178" s="163"/>
      <c r="R178" s="164"/>
      <c r="S178" s="154"/>
      <c r="T178" s="154"/>
      <c r="U178" s="159"/>
    </row>
    <row r="179" spans="1:21" x14ac:dyDescent="0.25">
      <c r="A179" s="154"/>
      <c r="B179" s="154"/>
      <c r="C179" s="154"/>
      <c r="D179" s="154"/>
      <c r="E179" s="155"/>
      <c r="F179" s="156"/>
      <c r="G179" s="157"/>
      <c r="H179" s="158"/>
      <c r="I179" s="154"/>
      <c r="J179" s="159"/>
      <c r="K179" s="154"/>
      <c r="L179" s="160"/>
      <c r="M179" s="161"/>
      <c r="N179" s="154"/>
      <c r="O179" s="148"/>
      <c r="P179" s="163"/>
      <c r="Q179" s="163"/>
      <c r="R179" s="164"/>
      <c r="S179" s="154"/>
      <c r="T179" s="154"/>
      <c r="U179" s="159"/>
    </row>
    <row r="180" spans="1:21" x14ac:dyDescent="0.25">
      <c r="A180" s="141"/>
      <c r="B180" s="141"/>
      <c r="C180" s="141"/>
      <c r="D180" s="141"/>
      <c r="E180" s="142"/>
      <c r="F180" s="143"/>
      <c r="G180" s="144"/>
      <c r="H180" s="147"/>
      <c r="I180" s="141"/>
      <c r="J180" s="146"/>
      <c r="K180" s="141"/>
      <c r="L180" s="152"/>
      <c r="M180" s="153"/>
      <c r="N180" s="141"/>
      <c r="O180" s="148"/>
      <c r="P180" s="149"/>
      <c r="Q180" s="149"/>
      <c r="R180" s="150"/>
      <c r="S180" s="141"/>
      <c r="T180" s="154"/>
      <c r="U180" s="146"/>
    </row>
    <row r="181" spans="1:21" x14ac:dyDescent="0.25">
      <c r="A181" s="154"/>
      <c r="B181" s="154"/>
      <c r="C181" s="154"/>
      <c r="D181" s="154"/>
      <c r="E181" s="155"/>
      <c r="F181" s="156"/>
      <c r="G181" s="157"/>
      <c r="H181" s="158"/>
      <c r="I181" s="154"/>
      <c r="J181" s="159"/>
      <c r="K181" s="154"/>
      <c r="L181" s="160"/>
      <c r="M181" s="161"/>
      <c r="N181" s="154"/>
      <c r="O181" s="162"/>
      <c r="P181" s="163"/>
      <c r="Q181" s="163"/>
      <c r="R181" s="164"/>
      <c r="S181" s="154"/>
      <c r="T181" s="154"/>
      <c r="U181" s="159"/>
    </row>
    <row r="182" spans="1:21" x14ac:dyDescent="0.25">
      <c r="A182" s="141"/>
      <c r="B182" s="141"/>
      <c r="C182" s="141"/>
      <c r="D182" s="141"/>
      <c r="E182" s="142"/>
      <c r="F182" s="143"/>
      <c r="G182" s="144"/>
      <c r="H182" s="147"/>
      <c r="I182" s="141"/>
      <c r="J182" s="146"/>
      <c r="K182" s="141"/>
      <c r="L182" s="152"/>
      <c r="M182" s="153"/>
      <c r="N182" s="141"/>
      <c r="O182" s="148"/>
      <c r="P182" s="149"/>
      <c r="Q182" s="149"/>
      <c r="R182" s="150"/>
      <c r="S182" s="141"/>
      <c r="T182" s="154"/>
      <c r="U182" s="146"/>
    </row>
    <row r="183" spans="1:21" x14ac:dyDescent="0.25">
      <c r="A183" s="154"/>
      <c r="B183" s="154"/>
      <c r="C183" s="154"/>
      <c r="D183" s="154"/>
      <c r="E183" s="155"/>
      <c r="F183" s="156"/>
      <c r="G183" s="157"/>
      <c r="H183" s="158"/>
      <c r="I183" s="154"/>
      <c r="J183" s="159"/>
      <c r="K183" s="154"/>
      <c r="L183" s="160"/>
      <c r="M183" s="161"/>
      <c r="N183" s="154"/>
      <c r="O183" s="162"/>
      <c r="P183" s="163"/>
      <c r="Q183" s="163"/>
      <c r="R183" s="164"/>
      <c r="S183" s="154"/>
      <c r="T183" s="154"/>
      <c r="U183" s="159"/>
    </row>
    <row r="184" spans="1:21" x14ac:dyDescent="0.25">
      <c r="A184" s="141"/>
      <c r="B184" s="141"/>
      <c r="C184" s="141"/>
      <c r="D184" s="141"/>
      <c r="E184" s="142"/>
      <c r="F184" s="143"/>
      <c r="G184" s="144"/>
      <c r="H184" s="147"/>
      <c r="I184" s="141"/>
      <c r="J184" s="146"/>
      <c r="K184" s="141"/>
      <c r="L184" s="152"/>
      <c r="M184" s="153"/>
      <c r="N184" s="141"/>
      <c r="O184" s="148"/>
      <c r="P184" s="149"/>
      <c r="Q184" s="149"/>
      <c r="R184" s="150"/>
      <c r="S184" s="141"/>
      <c r="T184" s="154"/>
      <c r="U184" s="146"/>
    </row>
    <row r="185" spans="1:21" x14ac:dyDescent="0.25">
      <c r="A185" s="154"/>
      <c r="B185" s="154"/>
      <c r="C185" s="154"/>
      <c r="D185" s="154"/>
      <c r="E185" s="155"/>
      <c r="F185" s="156"/>
      <c r="G185" s="157"/>
      <c r="H185" s="158"/>
      <c r="I185" s="154"/>
      <c r="J185" s="159"/>
      <c r="K185" s="154"/>
      <c r="L185" s="160"/>
      <c r="M185" s="161"/>
      <c r="N185" s="154"/>
      <c r="O185" s="162"/>
      <c r="P185" s="163"/>
      <c r="Q185" s="163"/>
      <c r="R185" s="164"/>
      <c r="S185" s="154"/>
      <c r="T185" s="154"/>
      <c r="U185" s="159"/>
    </row>
    <row r="186" spans="1:21" x14ac:dyDescent="0.25">
      <c r="A186" s="141"/>
      <c r="B186" s="141"/>
      <c r="C186" s="141"/>
      <c r="D186" s="141"/>
      <c r="E186" s="142"/>
      <c r="F186" s="143"/>
      <c r="G186" s="144"/>
      <c r="H186" s="147"/>
      <c r="I186" s="141"/>
      <c r="J186" s="146"/>
      <c r="K186" s="141"/>
      <c r="L186" s="152"/>
      <c r="M186" s="153"/>
      <c r="N186" s="141"/>
      <c r="O186" s="148"/>
      <c r="P186" s="149"/>
      <c r="Q186" s="149"/>
      <c r="R186" s="150"/>
      <c r="S186" s="141"/>
      <c r="T186" s="154"/>
      <c r="U186" s="146"/>
    </row>
    <row r="187" spans="1:21" x14ac:dyDescent="0.25">
      <c r="A187" s="154"/>
      <c r="B187" s="154"/>
      <c r="C187" s="154"/>
      <c r="D187" s="154"/>
      <c r="E187" s="155"/>
      <c r="F187" s="156"/>
      <c r="G187" s="157"/>
      <c r="H187" s="158"/>
      <c r="I187" s="154"/>
      <c r="J187" s="159"/>
      <c r="K187" s="154"/>
      <c r="L187" s="160"/>
      <c r="M187" s="161"/>
      <c r="N187" s="154"/>
      <c r="O187" s="162"/>
      <c r="P187" s="163"/>
      <c r="Q187" s="163"/>
      <c r="R187" s="164"/>
      <c r="S187" s="154"/>
      <c r="T187" s="154"/>
      <c r="U187" s="159"/>
    </row>
    <row r="188" spans="1:21" x14ac:dyDescent="0.25">
      <c r="A188" s="141"/>
      <c r="B188" s="141"/>
      <c r="C188" s="141"/>
      <c r="D188" s="141"/>
      <c r="E188" s="142"/>
      <c r="F188" s="143"/>
      <c r="G188" s="144"/>
      <c r="H188" s="147"/>
      <c r="I188" s="141"/>
      <c r="J188" s="146"/>
      <c r="K188" s="141"/>
      <c r="L188" s="152"/>
      <c r="M188" s="153"/>
      <c r="N188" s="141"/>
      <c r="O188" s="148"/>
      <c r="P188" s="149"/>
      <c r="Q188" s="149"/>
      <c r="R188" s="150"/>
      <c r="S188" s="141"/>
      <c r="T188" s="154"/>
      <c r="U188" s="146"/>
    </row>
    <row r="189" spans="1:21" x14ac:dyDescent="0.25">
      <c r="A189" s="154"/>
      <c r="B189" s="154"/>
      <c r="C189" s="154"/>
      <c r="D189" s="154"/>
      <c r="E189" s="155"/>
      <c r="F189" s="156"/>
      <c r="G189" s="157"/>
      <c r="H189" s="158"/>
      <c r="I189" s="154"/>
      <c r="J189" s="159"/>
      <c r="K189" s="154"/>
      <c r="L189" s="160"/>
      <c r="M189" s="161"/>
      <c r="N189" s="154"/>
      <c r="O189" s="162"/>
      <c r="P189" s="163"/>
      <c r="Q189" s="163"/>
      <c r="R189" s="164"/>
      <c r="S189" s="154"/>
      <c r="T189" s="154"/>
      <c r="U189" s="159"/>
    </row>
    <row r="190" spans="1:21" x14ac:dyDescent="0.25">
      <c r="A190" s="141"/>
      <c r="B190" s="141"/>
      <c r="C190" s="141"/>
      <c r="D190" s="141"/>
      <c r="E190" s="142"/>
      <c r="F190" s="143"/>
      <c r="G190" s="144"/>
      <c r="H190" s="147"/>
      <c r="I190" s="141"/>
      <c r="J190" s="146"/>
      <c r="K190" s="141"/>
      <c r="L190" s="152"/>
      <c r="M190" s="153"/>
      <c r="N190" s="141"/>
      <c r="O190" s="148"/>
      <c r="P190" s="149"/>
      <c r="Q190" s="149"/>
      <c r="R190" s="150"/>
      <c r="S190" s="141"/>
      <c r="T190" s="154"/>
      <c r="U190" s="146"/>
    </row>
    <row r="191" spans="1:21" x14ac:dyDescent="0.25">
      <c r="A191" s="154"/>
      <c r="B191" s="154"/>
      <c r="C191" s="154"/>
      <c r="D191" s="154"/>
      <c r="E191" s="155"/>
      <c r="F191" s="156"/>
      <c r="G191" s="157"/>
      <c r="H191" s="158"/>
      <c r="I191" s="154"/>
      <c r="J191" s="159"/>
      <c r="K191" s="154"/>
      <c r="L191" s="160"/>
      <c r="M191" s="161"/>
      <c r="N191" s="154"/>
      <c r="O191" s="162"/>
      <c r="P191" s="163"/>
      <c r="Q191" s="163"/>
      <c r="R191" s="164"/>
      <c r="S191" s="154"/>
      <c r="T191" s="154"/>
      <c r="U191" s="159"/>
    </row>
    <row r="192" spans="1:21" x14ac:dyDescent="0.25">
      <c r="A192" s="141"/>
      <c r="B192" s="141"/>
      <c r="C192" s="141"/>
      <c r="D192" s="141"/>
      <c r="E192" s="142"/>
      <c r="F192" s="143"/>
      <c r="G192" s="144"/>
      <c r="H192" s="147"/>
      <c r="I192" s="141"/>
      <c r="J192" s="146"/>
      <c r="K192" s="141"/>
      <c r="L192" s="152"/>
      <c r="M192" s="153"/>
      <c r="N192" s="141"/>
      <c r="O192" s="148"/>
      <c r="P192" s="149"/>
      <c r="Q192" s="149"/>
      <c r="R192" s="150"/>
      <c r="S192" s="141"/>
      <c r="T192" s="154"/>
      <c r="U192" s="146"/>
    </row>
    <row r="193" spans="1:21" x14ac:dyDescent="0.25">
      <c r="A193" s="141"/>
      <c r="B193" s="141"/>
      <c r="C193" s="141"/>
      <c r="D193" s="141"/>
      <c r="E193" s="142"/>
      <c r="F193" s="143"/>
      <c r="G193" s="144"/>
      <c r="H193" s="147"/>
      <c r="I193" s="141"/>
      <c r="J193" s="146"/>
      <c r="K193" s="141"/>
      <c r="L193" s="152"/>
      <c r="M193" s="153"/>
      <c r="N193" s="141"/>
      <c r="O193" s="148"/>
      <c r="P193" s="149"/>
      <c r="Q193" s="149"/>
      <c r="R193" s="150"/>
      <c r="S193" s="141"/>
      <c r="T193" s="154"/>
      <c r="U193" s="146"/>
    </row>
    <row r="194" spans="1:21" x14ac:dyDescent="0.25">
      <c r="A194" s="154"/>
      <c r="B194" s="154"/>
      <c r="C194" s="154"/>
      <c r="D194" s="154"/>
      <c r="E194" s="155"/>
      <c r="F194" s="156"/>
      <c r="G194" s="157"/>
      <c r="H194" s="158"/>
      <c r="I194" s="154"/>
      <c r="J194" s="159"/>
      <c r="K194" s="154"/>
      <c r="L194" s="160"/>
      <c r="M194" s="161"/>
      <c r="N194" s="154"/>
      <c r="O194" s="162"/>
      <c r="P194" s="163"/>
      <c r="Q194" s="163"/>
      <c r="R194" s="164"/>
      <c r="S194" s="154"/>
      <c r="T194" s="154"/>
      <c r="U194" s="159"/>
    </row>
    <row r="195" spans="1:21" x14ac:dyDescent="0.25">
      <c r="A195" s="141"/>
      <c r="B195" s="141"/>
      <c r="C195" s="141"/>
      <c r="D195" s="141"/>
      <c r="E195" s="142"/>
      <c r="F195" s="143"/>
      <c r="G195" s="144"/>
      <c r="H195" s="147"/>
      <c r="I195" s="141"/>
      <c r="J195" s="146"/>
      <c r="K195" s="141"/>
      <c r="L195" s="152"/>
      <c r="M195" s="153"/>
      <c r="N195" s="141"/>
      <c r="O195" s="148"/>
      <c r="P195" s="149"/>
      <c r="Q195" s="149"/>
      <c r="R195" s="150"/>
      <c r="S195" s="141"/>
      <c r="T195" s="154"/>
      <c r="U195" s="146"/>
    </row>
    <row r="196" spans="1:21" x14ac:dyDescent="0.25">
      <c r="A196" s="154"/>
      <c r="B196" s="154"/>
      <c r="C196" s="154"/>
      <c r="D196" s="154"/>
      <c r="E196" s="155"/>
      <c r="F196" s="156"/>
      <c r="G196" s="157"/>
      <c r="H196" s="158"/>
      <c r="I196" s="154"/>
      <c r="J196" s="159"/>
      <c r="K196" s="154"/>
      <c r="L196" s="160"/>
      <c r="M196" s="161"/>
      <c r="N196" s="154"/>
      <c r="O196" s="162"/>
      <c r="P196" s="163"/>
      <c r="Q196" s="163"/>
      <c r="R196" s="164"/>
      <c r="S196" s="154"/>
      <c r="T196" s="154"/>
      <c r="U196" s="159"/>
    </row>
    <row r="197" spans="1:21" x14ac:dyDescent="0.25">
      <c r="A197" s="141"/>
      <c r="B197" s="141"/>
      <c r="C197" s="141"/>
      <c r="D197" s="141"/>
      <c r="E197" s="142"/>
      <c r="F197" s="143"/>
      <c r="G197" s="144"/>
      <c r="H197" s="147"/>
      <c r="I197" s="141"/>
      <c r="J197" s="146"/>
      <c r="K197" s="141"/>
      <c r="L197" s="152"/>
      <c r="M197" s="153"/>
      <c r="N197" s="141"/>
      <c r="O197" s="148"/>
      <c r="P197" s="149"/>
      <c r="Q197" s="149"/>
      <c r="R197" s="150"/>
      <c r="S197" s="141"/>
      <c r="T197" s="154"/>
      <c r="U197" s="146"/>
    </row>
    <row r="198" spans="1:21" x14ac:dyDescent="0.25">
      <c r="A198" s="154"/>
      <c r="B198" s="154"/>
      <c r="C198" s="154"/>
      <c r="D198" s="154"/>
      <c r="E198" s="155"/>
      <c r="F198" s="156"/>
      <c r="G198" s="157"/>
      <c r="H198" s="158"/>
      <c r="I198" s="154"/>
      <c r="J198" s="159"/>
      <c r="K198" s="154"/>
      <c r="L198" s="160"/>
      <c r="M198" s="161"/>
      <c r="N198" s="154"/>
      <c r="O198" s="162"/>
      <c r="P198" s="163"/>
      <c r="Q198" s="163"/>
      <c r="R198" s="164"/>
      <c r="S198" s="154"/>
      <c r="T198" s="154"/>
      <c r="U198" s="159"/>
    </row>
    <row r="199" spans="1:21" x14ac:dyDescent="0.25">
      <c r="A199" s="141"/>
      <c r="B199" s="141"/>
      <c r="C199" s="141"/>
      <c r="D199" s="141"/>
      <c r="E199" s="142"/>
      <c r="F199" s="143"/>
      <c r="G199" s="144"/>
      <c r="H199" s="147"/>
      <c r="I199" s="141"/>
      <c r="J199" s="146"/>
      <c r="K199" s="141"/>
      <c r="L199" s="152"/>
      <c r="M199" s="153"/>
      <c r="N199" s="141"/>
      <c r="O199" s="148"/>
      <c r="P199" s="149"/>
      <c r="Q199" s="149"/>
      <c r="R199" s="150"/>
      <c r="S199" s="141"/>
      <c r="T199" s="154"/>
      <c r="U199" s="146"/>
    </row>
    <row r="200" spans="1:21" x14ac:dyDescent="0.25">
      <c r="A200" s="154"/>
      <c r="B200" s="154"/>
      <c r="C200" s="154"/>
      <c r="D200" s="154"/>
      <c r="E200" s="155"/>
      <c r="F200" s="156"/>
      <c r="G200" s="157"/>
      <c r="H200" s="158"/>
      <c r="I200" s="154"/>
      <c r="J200" s="159"/>
      <c r="K200" s="154"/>
      <c r="L200" s="160"/>
      <c r="M200" s="161"/>
      <c r="N200" s="154"/>
      <c r="O200" s="162"/>
      <c r="P200" s="163"/>
      <c r="Q200" s="163"/>
      <c r="R200" s="164"/>
      <c r="S200" s="154"/>
      <c r="T200" s="154"/>
      <c r="U200" s="159"/>
    </row>
    <row r="201" spans="1:21" x14ac:dyDescent="0.25">
      <c r="A201" s="141"/>
      <c r="B201" s="141"/>
      <c r="C201" s="141"/>
      <c r="D201" s="141"/>
      <c r="E201" s="142"/>
      <c r="F201" s="143"/>
      <c r="G201" s="144"/>
      <c r="H201" s="147"/>
      <c r="I201" s="141"/>
      <c r="J201" s="146"/>
      <c r="K201" s="141"/>
      <c r="L201" s="152"/>
      <c r="M201" s="153"/>
      <c r="N201" s="141"/>
      <c r="O201" s="148"/>
      <c r="P201" s="149"/>
      <c r="Q201" s="149"/>
      <c r="R201" s="150"/>
      <c r="S201" s="141"/>
      <c r="T201" s="154"/>
      <c r="U201" s="146"/>
    </row>
    <row r="202" spans="1:21" x14ac:dyDescent="0.25">
      <c r="A202" s="141"/>
      <c r="B202" s="141"/>
      <c r="C202" s="141"/>
      <c r="D202" s="141"/>
      <c r="E202" s="142"/>
      <c r="F202" s="143"/>
      <c r="G202" s="144"/>
      <c r="H202" s="147"/>
      <c r="I202" s="141"/>
      <c r="J202" s="146"/>
      <c r="K202" s="141"/>
      <c r="L202" s="152"/>
      <c r="M202" s="153"/>
      <c r="N202" s="141"/>
      <c r="O202" s="148"/>
      <c r="P202" s="149"/>
      <c r="Q202" s="149"/>
      <c r="R202" s="150"/>
      <c r="S202" s="141"/>
      <c r="T202" s="154"/>
      <c r="U202" s="146"/>
    </row>
    <row r="203" spans="1:21" x14ac:dyDescent="0.25">
      <c r="A203" s="141"/>
      <c r="B203" s="141"/>
      <c r="C203" s="141"/>
      <c r="D203" s="141"/>
      <c r="E203" s="142"/>
      <c r="F203" s="143"/>
      <c r="G203" s="144"/>
      <c r="H203" s="147"/>
      <c r="I203" s="141"/>
      <c r="J203" s="146"/>
      <c r="K203" s="141"/>
      <c r="L203" s="152"/>
      <c r="M203" s="153"/>
      <c r="N203" s="141"/>
      <c r="O203" s="148"/>
      <c r="P203" s="149"/>
      <c r="Q203" s="149"/>
      <c r="R203" s="150"/>
      <c r="S203" s="141"/>
      <c r="T203" s="154"/>
      <c r="U203" s="146"/>
    </row>
    <row r="204" spans="1:21" x14ac:dyDescent="0.25">
      <c r="A204" s="141"/>
      <c r="B204" s="141"/>
      <c r="C204" s="141"/>
      <c r="D204" s="141"/>
      <c r="E204" s="142"/>
      <c r="F204" s="143"/>
      <c r="G204" s="144"/>
      <c r="H204" s="147"/>
      <c r="I204" s="141"/>
      <c r="J204" s="146"/>
      <c r="K204" s="141"/>
      <c r="L204" s="152"/>
      <c r="M204" s="153"/>
      <c r="N204" s="141"/>
      <c r="O204" s="148"/>
      <c r="P204" s="149"/>
      <c r="Q204" s="149"/>
      <c r="R204" s="150"/>
      <c r="S204" s="141"/>
      <c r="T204" s="154"/>
      <c r="U204" s="146"/>
    </row>
    <row r="205" spans="1:21" x14ac:dyDescent="0.25">
      <c r="A205" s="154"/>
      <c r="B205" s="154"/>
      <c r="C205" s="154"/>
      <c r="D205" s="154"/>
      <c r="E205" s="155"/>
      <c r="F205" s="156"/>
      <c r="G205" s="157"/>
      <c r="H205" s="158"/>
      <c r="I205" s="154"/>
      <c r="J205" s="159"/>
      <c r="K205" s="154"/>
      <c r="L205" s="160"/>
      <c r="M205" s="161"/>
      <c r="N205" s="154"/>
      <c r="O205" s="162"/>
      <c r="P205" s="163"/>
      <c r="Q205" s="163"/>
      <c r="R205" s="164"/>
      <c r="S205" s="154"/>
      <c r="T205" s="154"/>
      <c r="U205" s="159"/>
    </row>
    <row r="206" spans="1:21" x14ac:dyDescent="0.25">
      <c r="A206" s="141"/>
      <c r="B206" s="141"/>
      <c r="C206" s="141"/>
      <c r="D206" s="141"/>
      <c r="E206" s="142"/>
      <c r="F206" s="143"/>
      <c r="G206" s="144"/>
      <c r="H206" s="147"/>
      <c r="I206" s="141"/>
      <c r="J206" s="146"/>
      <c r="K206" s="141"/>
      <c r="L206" s="152"/>
      <c r="M206" s="153"/>
      <c r="N206" s="141"/>
      <c r="O206" s="148"/>
      <c r="P206" s="149"/>
      <c r="Q206" s="149"/>
      <c r="R206" s="150"/>
      <c r="S206" s="141"/>
      <c r="T206" s="154"/>
      <c r="U206" s="146"/>
    </row>
    <row r="207" spans="1:21" x14ac:dyDescent="0.25">
      <c r="A207" s="154"/>
      <c r="B207" s="154"/>
      <c r="C207" s="154"/>
      <c r="D207" s="154"/>
      <c r="E207" s="155"/>
      <c r="F207" s="156"/>
      <c r="G207" s="157"/>
      <c r="H207" s="158"/>
      <c r="I207" s="154"/>
      <c r="J207" s="159"/>
      <c r="K207" s="154"/>
      <c r="L207" s="160"/>
      <c r="M207" s="161"/>
      <c r="N207" s="154"/>
      <c r="O207" s="162"/>
      <c r="P207" s="163"/>
      <c r="Q207" s="163"/>
      <c r="R207" s="164"/>
      <c r="S207" s="154"/>
      <c r="T207" s="154"/>
      <c r="U207" s="159"/>
    </row>
    <row r="208" spans="1:21" x14ac:dyDescent="0.25">
      <c r="A208" s="141"/>
      <c r="B208" s="141"/>
      <c r="C208" s="141"/>
      <c r="D208" s="141"/>
      <c r="E208" s="142"/>
      <c r="F208" s="143"/>
      <c r="G208" s="144"/>
      <c r="H208" s="147"/>
      <c r="I208" s="141"/>
      <c r="J208" s="146"/>
      <c r="K208" s="141"/>
      <c r="L208" s="152"/>
      <c r="M208" s="153"/>
      <c r="N208" s="141"/>
      <c r="O208" s="148"/>
      <c r="P208" s="149"/>
      <c r="Q208" s="149"/>
      <c r="R208" s="150"/>
      <c r="S208" s="141"/>
      <c r="T208" s="154"/>
      <c r="U208" s="146"/>
    </row>
    <row r="209" spans="1:21" x14ac:dyDescent="0.25">
      <c r="A209" s="154"/>
      <c r="B209" s="154"/>
      <c r="C209" s="154"/>
      <c r="D209" s="154"/>
      <c r="E209" s="155"/>
      <c r="F209" s="156"/>
      <c r="G209" s="157"/>
      <c r="H209" s="158"/>
      <c r="I209" s="154"/>
      <c r="J209" s="159"/>
      <c r="K209" s="154"/>
      <c r="L209" s="160"/>
      <c r="M209" s="161"/>
      <c r="N209" s="154"/>
      <c r="O209" s="162"/>
      <c r="P209" s="163"/>
      <c r="Q209" s="163"/>
      <c r="R209" s="164"/>
      <c r="S209" s="154"/>
      <c r="T209" s="154"/>
      <c r="U209" s="159"/>
    </row>
    <row r="210" spans="1:21" x14ac:dyDescent="0.25">
      <c r="A210" s="141"/>
      <c r="B210" s="141"/>
      <c r="C210" s="141"/>
      <c r="D210" s="141"/>
      <c r="E210" s="142"/>
      <c r="F210" s="143"/>
      <c r="G210" s="144"/>
      <c r="H210" s="147"/>
      <c r="I210" s="141"/>
      <c r="J210" s="146"/>
      <c r="K210" s="141"/>
      <c r="L210" s="152"/>
      <c r="M210" s="153"/>
      <c r="N210" s="141"/>
      <c r="O210" s="148"/>
      <c r="P210" s="149"/>
      <c r="Q210" s="149"/>
      <c r="R210" s="150"/>
      <c r="S210" s="141"/>
      <c r="T210" s="154"/>
      <c r="U210" s="146"/>
    </row>
    <row r="211" spans="1:21" x14ac:dyDescent="0.25">
      <c r="A211" s="141"/>
      <c r="B211" s="141"/>
      <c r="C211" s="141"/>
      <c r="D211" s="141"/>
      <c r="E211" s="142"/>
      <c r="F211" s="143"/>
      <c r="G211" s="144"/>
      <c r="H211" s="147"/>
      <c r="I211" s="141"/>
      <c r="J211" s="146"/>
      <c r="K211" s="141"/>
      <c r="L211" s="152"/>
      <c r="M211" s="153"/>
      <c r="N211" s="141"/>
      <c r="O211" s="148"/>
      <c r="P211" s="149"/>
      <c r="Q211" s="149"/>
      <c r="R211" s="150"/>
      <c r="S211" s="141"/>
      <c r="T211" s="154"/>
      <c r="U211" s="146"/>
    </row>
    <row r="212" spans="1:21" x14ac:dyDescent="0.25">
      <c r="A212" s="141"/>
      <c r="B212" s="141"/>
      <c r="C212" s="141"/>
      <c r="D212" s="141"/>
      <c r="E212" s="142"/>
      <c r="F212" s="143"/>
      <c r="G212" s="144"/>
      <c r="H212" s="147"/>
      <c r="I212" s="141"/>
      <c r="J212" s="146"/>
      <c r="K212" s="141"/>
      <c r="L212" s="152"/>
      <c r="M212" s="153"/>
      <c r="N212" s="141"/>
      <c r="O212" s="148"/>
      <c r="P212" s="149"/>
      <c r="Q212" s="149"/>
      <c r="R212" s="150"/>
      <c r="S212" s="141"/>
      <c r="T212" s="154"/>
      <c r="U212" s="146"/>
    </row>
    <row r="213" spans="1:21" x14ac:dyDescent="0.25">
      <c r="A213" s="154"/>
      <c r="B213" s="154"/>
      <c r="C213" s="154"/>
      <c r="D213" s="154"/>
      <c r="E213" s="155"/>
      <c r="F213" s="156"/>
      <c r="G213" s="157"/>
      <c r="H213" s="158"/>
      <c r="I213" s="154"/>
      <c r="J213" s="159"/>
      <c r="K213" s="154"/>
      <c r="L213" s="160"/>
      <c r="M213" s="161"/>
      <c r="N213" s="154"/>
      <c r="O213" s="162"/>
      <c r="P213" s="163"/>
      <c r="Q213" s="163"/>
      <c r="R213" s="164"/>
      <c r="S213" s="154"/>
      <c r="T213" s="154"/>
      <c r="U213" s="159"/>
    </row>
    <row r="214" spans="1:21" x14ac:dyDescent="0.25">
      <c r="A214" s="141"/>
      <c r="B214" s="141"/>
      <c r="C214" s="141"/>
      <c r="D214" s="141"/>
      <c r="E214" s="142"/>
      <c r="F214" s="143"/>
      <c r="G214" s="144"/>
      <c r="H214" s="147"/>
      <c r="I214" s="141"/>
      <c r="J214" s="146"/>
      <c r="K214" s="141"/>
      <c r="L214" s="152"/>
      <c r="M214" s="153"/>
      <c r="N214" s="141"/>
      <c r="O214" s="148"/>
      <c r="P214" s="149"/>
      <c r="Q214" s="149"/>
      <c r="R214" s="150"/>
      <c r="S214" s="141"/>
      <c r="T214" s="154"/>
      <c r="U214" s="146"/>
    </row>
    <row r="215" spans="1:21" x14ac:dyDescent="0.25">
      <c r="A215" s="154"/>
      <c r="B215" s="154"/>
      <c r="C215" s="154"/>
      <c r="D215" s="154"/>
      <c r="E215" s="155"/>
      <c r="F215" s="156"/>
      <c r="G215" s="157"/>
      <c r="H215" s="158"/>
      <c r="I215" s="154"/>
      <c r="J215" s="159"/>
      <c r="K215" s="154"/>
      <c r="L215" s="160"/>
      <c r="M215" s="161"/>
      <c r="N215" s="154"/>
      <c r="O215" s="162"/>
      <c r="P215" s="163"/>
      <c r="Q215" s="163"/>
      <c r="R215" s="164"/>
      <c r="S215" s="154"/>
      <c r="T215" s="154"/>
      <c r="U215" s="159"/>
    </row>
    <row r="216" spans="1:21" x14ac:dyDescent="0.25">
      <c r="A216" s="141"/>
      <c r="B216" s="141"/>
      <c r="C216" s="141"/>
      <c r="D216" s="141"/>
      <c r="E216" s="142"/>
      <c r="F216" s="143"/>
      <c r="G216" s="144"/>
      <c r="H216" s="147"/>
      <c r="I216" s="141"/>
      <c r="J216" s="146"/>
      <c r="K216" s="141"/>
      <c r="L216" s="152"/>
      <c r="M216" s="153"/>
      <c r="N216" s="141"/>
      <c r="O216" s="148"/>
      <c r="P216" s="149"/>
      <c r="Q216" s="149"/>
      <c r="R216" s="150"/>
      <c r="S216" s="141"/>
      <c r="T216" s="154"/>
      <c r="U216" s="146"/>
    </row>
    <row r="217" spans="1:21" x14ac:dyDescent="0.25">
      <c r="A217" s="141"/>
      <c r="B217" s="141"/>
      <c r="C217" s="141"/>
      <c r="D217" s="141"/>
      <c r="E217" s="142"/>
      <c r="F217" s="143"/>
      <c r="G217" s="144"/>
      <c r="H217" s="147"/>
      <c r="I217" s="141"/>
      <c r="J217" s="146"/>
      <c r="K217" s="141"/>
      <c r="L217" s="152"/>
      <c r="M217" s="153"/>
      <c r="N217" s="141"/>
      <c r="O217" s="148"/>
      <c r="P217" s="149"/>
      <c r="Q217" s="149"/>
      <c r="R217" s="150"/>
      <c r="S217" s="141"/>
      <c r="T217" s="154"/>
      <c r="U217" s="146"/>
    </row>
    <row r="218" spans="1:21" x14ac:dyDescent="0.25">
      <c r="A218" s="154"/>
      <c r="B218" s="154"/>
      <c r="C218" s="154"/>
      <c r="D218" s="154"/>
      <c r="E218" s="155"/>
      <c r="F218" s="156"/>
      <c r="G218" s="157"/>
      <c r="H218" s="158"/>
      <c r="I218" s="154"/>
      <c r="J218" s="159"/>
      <c r="K218" s="154"/>
      <c r="L218" s="160"/>
      <c r="M218" s="161"/>
      <c r="N218" s="154"/>
      <c r="O218" s="162"/>
      <c r="P218" s="163"/>
      <c r="Q218" s="163"/>
      <c r="R218" s="164"/>
      <c r="S218" s="154"/>
      <c r="T218" s="154"/>
      <c r="U218" s="159"/>
    </row>
    <row r="219" spans="1:21" x14ac:dyDescent="0.25">
      <c r="A219" s="141"/>
      <c r="B219" s="141"/>
      <c r="C219" s="141"/>
      <c r="D219" s="141"/>
      <c r="E219" s="142"/>
      <c r="F219" s="143"/>
      <c r="G219" s="144"/>
      <c r="H219" s="147"/>
      <c r="I219" s="141"/>
      <c r="J219" s="146"/>
      <c r="K219" s="141"/>
      <c r="L219" s="152"/>
      <c r="M219" s="153"/>
      <c r="N219" s="141"/>
      <c r="O219" s="148"/>
      <c r="P219" s="149"/>
      <c r="Q219" s="149"/>
      <c r="R219" s="150"/>
      <c r="S219" s="141"/>
      <c r="T219" s="154"/>
      <c r="U219" s="146"/>
    </row>
    <row r="220" spans="1:21" x14ac:dyDescent="0.25">
      <c r="A220" s="154"/>
      <c r="B220" s="154"/>
      <c r="C220" s="154"/>
      <c r="D220" s="154"/>
      <c r="E220" s="155"/>
      <c r="F220" s="156"/>
      <c r="G220" s="157"/>
      <c r="H220" s="158"/>
      <c r="I220" s="154"/>
      <c r="J220" s="159"/>
      <c r="K220" s="154"/>
      <c r="L220" s="160"/>
      <c r="M220" s="161"/>
      <c r="N220" s="154"/>
      <c r="O220" s="162"/>
      <c r="P220" s="163"/>
      <c r="Q220" s="163"/>
      <c r="R220" s="164"/>
      <c r="S220" s="154"/>
      <c r="T220" s="154"/>
      <c r="U220" s="159"/>
    </row>
    <row r="221" spans="1:21" x14ac:dyDescent="0.25">
      <c r="A221" s="141"/>
      <c r="B221" s="141"/>
      <c r="C221" s="141"/>
      <c r="D221" s="141"/>
      <c r="E221" s="155"/>
      <c r="F221" s="143"/>
      <c r="G221" s="177"/>
      <c r="H221" s="178"/>
      <c r="J221" s="8"/>
      <c r="K221" s="150"/>
      <c r="L221" s="152"/>
      <c r="M221" s="153"/>
      <c r="N221" s="141"/>
      <c r="O221" s="148"/>
      <c r="P221" s="149"/>
      <c r="Q221" s="149"/>
      <c r="R221" s="150"/>
      <c r="S221" s="141"/>
      <c r="T221" s="141"/>
      <c r="U221" s="146"/>
    </row>
    <row r="222" spans="1:21" x14ac:dyDescent="0.25">
      <c r="A222" s="154"/>
      <c r="B222" s="154"/>
      <c r="C222" s="154"/>
      <c r="D222" s="154"/>
      <c r="E222" s="155"/>
      <c r="F222" s="156"/>
      <c r="G222" s="177"/>
      <c r="H222" s="178"/>
      <c r="J222" s="8"/>
      <c r="K222" s="150"/>
      <c r="L222" s="160"/>
      <c r="M222" s="161"/>
      <c r="N222" s="154"/>
      <c r="O222" s="148"/>
      <c r="P222" s="163"/>
      <c r="Q222" s="163"/>
      <c r="R222" s="164"/>
      <c r="S222" s="154"/>
      <c r="T222" s="154"/>
      <c r="U222" s="159"/>
    </row>
    <row r="223" spans="1:21" x14ac:dyDescent="0.25">
      <c r="A223" s="154"/>
      <c r="B223" s="154"/>
      <c r="C223" s="154"/>
      <c r="D223" s="154"/>
      <c r="E223" s="155"/>
      <c r="F223" s="156"/>
      <c r="G223" s="177"/>
      <c r="H223" s="178"/>
      <c r="J223" s="8"/>
      <c r="K223" s="150"/>
      <c r="L223" s="160"/>
      <c r="M223" s="161"/>
      <c r="N223" s="154"/>
      <c r="O223" s="148"/>
      <c r="P223" s="163"/>
      <c r="Q223" s="163"/>
      <c r="R223" s="164"/>
      <c r="S223" s="154"/>
      <c r="T223" s="154"/>
      <c r="U223" s="159"/>
    </row>
    <row r="224" spans="1:21" x14ac:dyDescent="0.25">
      <c r="A224" s="141"/>
      <c r="B224" s="141"/>
      <c r="C224" s="141"/>
      <c r="D224" s="141"/>
      <c r="E224" s="155"/>
      <c r="F224" s="143"/>
      <c r="G224" s="177"/>
      <c r="H224" s="178"/>
      <c r="J224" s="8"/>
      <c r="K224" s="150"/>
      <c r="L224" s="152"/>
      <c r="M224" s="153"/>
      <c r="N224" s="141"/>
      <c r="O224" s="148"/>
      <c r="P224" s="149"/>
      <c r="Q224" s="149"/>
      <c r="R224" s="150"/>
      <c r="S224" s="141"/>
      <c r="T224" s="141"/>
      <c r="U224" s="146"/>
    </row>
    <row r="225" spans="1:21" x14ac:dyDescent="0.25">
      <c r="A225" s="141"/>
      <c r="B225" s="141"/>
      <c r="C225" s="141"/>
      <c r="D225" s="141"/>
      <c r="E225" s="155"/>
      <c r="F225" s="143"/>
      <c r="G225" s="177"/>
      <c r="H225" s="178"/>
      <c r="J225" s="8"/>
      <c r="K225" s="150"/>
      <c r="L225" s="152"/>
      <c r="M225" s="153"/>
      <c r="N225" s="141"/>
      <c r="O225" s="148"/>
      <c r="P225" s="149"/>
      <c r="Q225" s="149"/>
      <c r="R225" s="150"/>
      <c r="S225" s="141"/>
      <c r="T225" s="141"/>
      <c r="U225" s="146"/>
    </row>
    <row r="226" spans="1:21" x14ac:dyDescent="0.25">
      <c r="A226" s="141"/>
      <c r="B226" s="141"/>
      <c r="C226" s="141"/>
      <c r="D226" s="141"/>
      <c r="E226" s="155"/>
      <c r="F226" s="143"/>
      <c r="G226" s="177"/>
      <c r="H226" s="178"/>
      <c r="J226" s="8"/>
      <c r="K226" s="150"/>
      <c r="L226" s="152"/>
      <c r="M226" s="153"/>
      <c r="N226" s="141"/>
      <c r="O226" s="148"/>
      <c r="P226" s="149"/>
      <c r="Q226" s="149"/>
      <c r="R226" s="150"/>
      <c r="S226" s="141"/>
      <c r="T226" s="141"/>
      <c r="U226" s="146"/>
    </row>
    <row r="227" spans="1:21" x14ac:dyDescent="0.25">
      <c r="A227" s="141"/>
      <c r="B227" s="141"/>
      <c r="C227" s="141"/>
      <c r="D227" s="141"/>
      <c r="E227" s="155"/>
      <c r="F227" s="143"/>
      <c r="G227" s="177"/>
      <c r="H227" s="178"/>
      <c r="J227" s="8"/>
      <c r="K227" s="150"/>
      <c r="L227" s="152"/>
      <c r="M227" s="153"/>
      <c r="N227" s="141"/>
      <c r="O227" s="148"/>
      <c r="P227" s="149"/>
      <c r="Q227" s="149"/>
      <c r="R227" s="150"/>
      <c r="S227" s="141"/>
      <c r="T227" s="141"/>
      <c r="U227" s="146"/>
    </row>
    <row r="228" spans="1:21" x14ac:dyDescent="0.25">
      <c r="A228" s="141"/>
      <c r="B228" s="141"/>
      <c r="C228" s="141"/>
      <c r="D228" s="141"/>
      <c r="E228" s="155"/>
      <c r="F228" s="143"/>
      <c r="G228" s="177"/>
      <c r="H228" s="178"/>
      <c r="J228" s="8"/>
      <c r="K228" s="150"/>
      <c r="L228" s="152"/>
      <c r="M228" s="153"/>
      <c r="N228" s="141"/>
      <c r="O228" s="148"/>
      <c r="P228" s="149"/>
      <c r="Q228" s="149"/>
      <c r="R228" s="150"/>
      <c r="S228" s="141"/>
      <c r="T228" s="141"/>
      <c r="U228" s="146"/>
    </row>
    <row r="229" spans="1:21" x14ac:dyDescent="0.25">
      <c r="A229" s="141"/>
      <c r="B229" s="141"/>
      <c r="C229" s="141"/>
      <c r="D229" s="141"/>
      <c r="E229" s="155"/>
      <c r="F229" s="143"/>
      <c r="G229" s="177"/>
      <c r="H229" s="178"/>
      <c r="J229" s="8"/>
      <c r="K229" s="150"/>
      <c r="L229" s="152"/>
      <c r="M229" s="153"/>
      <c r="N229" s="141"/>
      <c r="O229" s="148"/>
      <c r="P229" s="149"/>
      <c r="Q229" s="149"/>
      <c r="R229" s="150"/>
      <c r="S229" s="141"/>
      <c r="T229" s="141"/>
      <c r="U229" s="146"/>
    </row>
    <row r="230" spans="1:21" x14ac:dyDescent="0.25">
      <c r="A230" s="141"/>
      <c r="B230" s="141"/>
      <c r="C230" s="141"/>
      <c r="D230" s="141"/>
      <c r="E230" s="155"/>
      <c r="F230" s="143"/>
      <c r="G230" s="177"/>
      <c r="H230" s="178"/>
      <c r="J230" s="8"/>
      <c r="K230" s="150"/>
      <c r="L230" s="152"/>
      <c r="M230" s="153"/>
      <c r="N230" s="141"/>
      <c r="O230" s="148"/>
      <c r="P230" s="149"/>
      <c r="Q230" s="149"/>
      <c r="R230" s="150"/>
      <c r="S230" s="141"/>
      <c r="T230" s="141"/>
      <c r="U230" s="146"/>
    </row>
    <row r="231" spans="1:21" x14ac:dyDescent="0.25">
      <c r="A231" s="141"/>
      <c r="B231" s="141"/>
      <c r="C231" s="141"/>
      <c r="D231" s="141"/>
      <c r="E231" s="155"/>
      <c r="F231" s="143"/>
      <c r="G231" s="177"/>
      <c r="H231" s="178"/>
      <c r="J231" s="8"/>
      <c r="K231" s="150"/>
      <c r="L231" s="152"/>
      <c r="M231" s="153"/>
      <c r="N231" s="141"/>
      <c r="O231" s="148"/>
      <c r="P231" s="149"/>
      <c r="Q231" s="149"/>
      <c r="R231" s="150"/>
      <c r="S231" s="141"/>
      <c r="T231" s="141"/>
      <c r="U231" s="146"/>
    </row>
    <row r="232" spans="1:21" x14ac:dyDescent="0.25">
      <c r="A232" s="141"/>
      <c r="B232" s="141"/>
      <c r="C232" s="141"/>
      <c r="D232" s="141"/>
      <c r="E232" s="155"/>
      <c r="F232" s="143"/>
      <c r="G232" s="177"/>
      <c r="H232" s="178"/>
      <c r="J232" s="8"/>
      <c r="K232" s="150"/>
      <c r="L232" s="152"/>
      <c r="M232" s="153"/>
      <c r="N232" s="141"/>
      <c r="O232" s="148"/>
      <c r="P232" s="149"/>
      <c r="Q232" s="149"/>
      <c r="R232" s="150"/>
      <c r="S232" s="141"/>
      <c r="T232" s="141"/>
      <c r="U232" s="146"/>
    </row>
    <row r="233" spans="1:21" x14ac:dyDescent="0.25">
      <c r="A233" s="154"/>
      <c r="B233" s="154"/>
      <c r="C233" s="154"/>
      <c r="D233" s="154"/>
      <c r="E233" s="155"/>
      <c r="F233" s="156"/>
      <c r="G233" s="177"/>
      <c r="H233" s="178"/>
      <c r="J233" s="8"/>
      <c r="K233" s="150"/>
      <c r="L233" s="160"/>
      <c r="M233" s="161"/>
      <c r="N233" s="154"/>
      <c r="O233" s="148"/>
      <c r="P233" s="163"/>
      <c r="Q233" s="163"/>
      <c r="R233" s="164"/>
      <c r="S233" s="154"/>
      <c r="T233" s="154"/>
      <c r="U233" s="159"/>
    </row>
    <row r="234" spans="1:21" x14ac:dyDescent="0.25">
      <c r="A234" s="141"/>
      <c r="B234" s="141"/>
      <c r="C234" s="141"/>
      <c r="D234" s="141"/>
      <c r="E234" s="155"/>
      <c r="F234" s="143"/>
      <c r="G234" s="177"/>
      <c r="H234" s="178"/>
      <c r="J234" s="8"/>
      <c r="L234" s="152"/>
      <c r="M234" s="153"/>
      <c r="N234" s="141"/>
      <c r="O234" s="148"/>
      <c r="P234" s="149"/>
      <c r="Q234" s="149"/>
      <c r="R234" s="150"/>
      <c r="S234" s="141"/>
      <c r="T234" s="141"/>
      <c r="U234" s="146"/>
    </row>
    <row r="235" spans="1:21" x14ac:dyDescent="0.25">
      <c r="A235" s="154"/>
      <c r="B235" s="154"/>
      <c r="C235" s="154"/>
      <c r="D235" s="154"/>
      <c r="E235" s="155"/>
      <c r="F235" s="156"/>
      <c r="G235" s="177"/>
      <c r="H235" s="178"/>
      <c r="J235" s="8"/>
      <c r="L235" s="160"/>
      <c r="M235" s="161"/>
      <c r="N235" s="154"/>
      <c r="O235" s="148"/>
      <c r="P235" s="163"/>
      <c r="Q235" s="163"/>
      <c r="R235" s="164"/>
      <c r="S235" s="154"/>
      <c r="T235" s="154"/>
      <c r="U235" s="159"/>
    </row>
  </sheetData>
  <dataValidations count="3">
    <dataValidation allowBlank="1" showErrorMessage="1" promptTitle="Month" prompt="The formula in this field returns the month of the check date.  The month data is used to organize actual payroll data by month in the Paychex Pivot Table and Salary Forecast tabs." sqref="N7" xr:uid="{C98E383C-CA81-4DC0-BD05-C73FE2927D6E}"/>
    <dataValidation allowBlank="1" showInputMessage="1" showErrorMessage="1" promptTitle="ID+Object" prompt="In order to capture employees who have earnings in 2 object codes but one ID code, the formula in this field combines the employee ID and 1000 or 2000 series object codes to create a new employee ID.  This employee ID will be used for lookup formulas." sqref="A7" xr:uid="{A28234DA-0A37-4F34-92CC-100E6FC811A7}"/>
    <dataValidation allowBlank="1" showInputMessage="1" showErrorMessage="1" promptTitle="Month" prompt="The formula in this field returns the month of the check date.  The month data is used to organize actual payroll data by month in the Paychex Pivot Table and Salary Forecast tabs." sqref="K7:L7" xr:uid="{00A393AC-61A3-4E34-88A0-3A44ADA8A838}"/>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E80B-7647-41ED-ADDE-34458EB7106E}">
  <dimension ref="A4:R17"/>
  <sheetViews>
    <sheetView workbookViewId="0">
      <selection activeCell="R17" sqref="R17"/>
    </sheetView>
  </sheetViews>
  <sheetFormatPr defaultRowHeight="15" x14ac:dyDescent="0.25"/>
  <cols>
    <col min="1" max="1" width="14.140625" customWidth="1"/>
    <col min="2" max="2" width="10.42578125" customWidth="1"/>
    <col min="3" max="3" width="37.140625" customWidth="1"/>
    <col min="4" max="4" width="15.7109375" style="8" customWidth="1"/>
    <col min="5" max="5" width="17.7109375" style="8" customWidth="1"/>
    <col min="6" max="6" width="11.5703125" customWidth="1"/>
    <col min="7" max="7" width="18.5703125" customWidth="1"/>
    <col min="8" max="8" width="19" customWidth="1"/>
    <col min="9" max="9" width="12.42578125" bestFit="1" customWidth="1"/>
    <col min="10" max="10" width="36.85546875" customWidth="1"/>
    <col min="11" max="11" width="21.28515625" customWidth="1"/>
    <col min="12" max="12" width="14.28515625" customWidth="1"/>
    <col min="13" max="13" width="14.140625" customWidth="1"/>
    <col min="14" max="14" width="13.140625" customWidth="1"/>
    <col min="15" max="15" width="10" customWidth="1"/>
    <col min="16" max="16" width="17.7109375" bestFit="1" customWidth="1"/>
    <col min="17" max="17" width="25.28515625" customWidth="1"/>
    <col min="18" max="18" width="43.140625" customWidth="1"/>
  </cols>
  <sheetData>
    <row r="4" spans="1:18" x14ac:dyDescent="0.25">
      <c r="A4" s="190" t="s">
        <v>419</v>
      </c>
      <c r="B4" s="191" t="s">
        <v>420</v>
      </c>
      <c r="C4" s="191" t="s">
        <v>421</v>
      </c>
      <c r="D4" s="192" t="s">
        <v>422</v>
      </c>
      <c r="E4" s="192" t="s">
        <v>423</v>
      </c>
      <c r="F4" s="193" t="s">
        <v>424</v>
      </c>
      <c r="G4" s="193" t="s">
        <v>425</v>
      </c>
      <c r="H4" s="193" t="s">
        <v>426</v>
      </c>
      <c r="I4" s="193" t="s">
        <v>427</v>
      </c>
      <c r="J4" s="193" t="s">
        <v>428</v>
      </c>
      <c r="K4" s="193" t="s">
        <v>429</v>
      </c>
      <c r="L4" s="193" t="s">
        <v>430</v>
      </c>
      <c r="M4" s="194" t="s">
        <v>431</v>
      </c>
      <c r="N4" s="194" t="s">
        <v>432</v>
      </c>
      <c r="O4" s="195" t="s">
        <v>433</v>
      </c>
      <c r="P4" s="196" t="s">
        <v>434</v>
      </c>
      <c r="Q4" s="195" t="s">
        <v>346</v>
      </c>
      <c r="R4" s="197" t="s">
        <v>360</v>
      </c>
    </row>
    <row r="5" spans="1:18" x14ac:dyDescent="0.25">
      <c r="A5" t="s">
        <v>389</v>
      </c>
      <c r="B5" t="s">
        <v>435</v>
      </c>
      <c r="C5" t="s">
        <v>436</v>
      </c>
      <c r="D5" s="8">
        <v>44449</v>
      </c>
      <c r="E5" s="8">
        <v>44469</v>
      </c>
      <c r="F5" t="s">
        <v>437</v>
      </c>
      <c r="G5" t="s">
        <v>438</v>
      </c>
      <c r="H5" t="s">
        <v>439</v>
      </c>
      <c r="J5" t="s">
        <v>440</v>
      </c>
      <c r="K5" t="s">
        <v>441</v>
      </c>
      <c r="L5" t="s">
        <v>442</v>
      </c>
      <c r="M5" s="198">
        <v>3600</v>
      </c>
      <c r="P5" s="198">
        <v>3600</v>
      </c>
      <c r="Q5" t="s">
        <v>364</v>
      </c>
      <c r="R5" t="s">
        <v>11</v>
      </c>
    </row>
    <row r="6" spans="1:18" x14ac:dyDescent="0.25">
      <c r="A6" t="s">
        <v>389</v>
      </c>
      <c r="B6" t="s">
        <v>435</v>
      </c>
      <c r="C6" t="s">
        <v>436</v>
      </c>
      <c r="D6" s="8">
        <v>44487</v>
      </c>
      <c r="E6" s="8">
        <v>44500</v>
      </c>
      <c r="F6" t="s">
        <v>437</v>
      </c>
      <c r="G6" t="s">
        <v>443</v>
      </c>
      <c r="H6" t="s">
        <v>439</v>
      </c>
      <c r="J6" t="s">
        <v>444</v>
      </c>
      <c r="K6" t="s">
        <v>441</v>
      </c>
      <c r="L6" t="s">
        <v>442</v>
      </c>
      <c r="M6" s="198">
        <v>1200</v>
      </c>
      <c r="P6" s="198">
        <v>1200</v>
      </c>
      <c r="Q6" t="s">
        <v>364</v>
      </c>
      <c r="R6" t="s">
        <v>11</v>
      </c>
    </row>
    <row r="7" spans="1:18" x14ac:dyDescent="0.25">
      <c r="A7" t="s">
        <v>389</v>
      </c>
      <c r="B7" t="s">
        <v>435</v>
      </c>
      <c r="C7" t="s">
        <v>436</v>
      </c>
      <c r="D7" s="8">
        <v>44494</v>
      </c>
      <c r="E7" s="8">
        <v>44530</v>
      </c>
      <c r="F7" t="s">
        <v>437</v>
      </c>
      <c r="G7" t="s">
        <v>445</v>
      </c>
      <c r="H7" t="s">
        <v>439</v>
      </c>
      <c r="J7" t="s">
        <v>446</v>
      </c>
      <c r="K7" t="s">
        <v>441</v>
      </c>
      <c r="L7" t="s">
        <v>442</v>
      </c>
      <c r="M7" s="198">
        <v>900</v>
      </c>
      <c r="P7" s="198">
        <v>900</v>
      </c>
      <c r="Q7" t="s">
        <v>364</v>
      </c>
      <c r="R7" t="s">
        <v>11</v>
      </c>
    </row>
    <row r="8" spans="1:18" x14ac:dyDescent="0.25">
      <c r="A8" t="s">
        <v>389</v>
      </c>
      <c r="B8" t="s">
        <v>435</v>
      </c>
      <c r="C8" t="s">
        <v>436</v>
      </c>
      <c r="D8" s="8">
        <v>44512</v>
      </c>
      <c r="E8" s="8">
        <v>44530</v>
      </c>
      <c r="F8" t="s">
        <v>437</v>
      </c>
      <c r="G8" t="s">
        <v>447</v>
      </c>
      <c r="H8" t="s">
        <v>448</v>
      </c>
      <c r="J8" t="s">
        <v>449</v>
      </c>
      <c r="K8" t="s">
        <v>441</v>
      </c>
      <c r="L8" t="s">
        <v>442</v>
      </c>
      <c r="M8" s="198">
        <v>5250</v>
      </c>
      <c r="P8" s="198">
        <v>5250</v>
      </c>
      <c r="Q8" t="s">
        <v>364</v>
      </c>
      <c r="R8" t="s">
        <v>11</v>
      </c>
    </row>
    <row r="9" spans="1:18" x14ac:dyDescent="0.25">
      <c r="A9" t="s">
        <v>389</v>
      </c>
      <c r="B9" t="s">
        <v>435</v>
      </c>
      <c r="C9" t="s">
        <v>436</v>
      </c>
      <c r="D9" s="8">
        <v>44533</v>
      </c>
      <c r="E9" s="8">
        <v>44561</v>
      </c>
      <c r="F9" t="s">
        <v>437</v>
      </c>
      <c r="G9" t="s">
        <v>450</v>
      </c>
      <c r="H9" t="s">
        <v>439</v>
      </c>
      <c r="J9" t="s">
        <v>451</v>
      </c>
      <c r="K9" t="s">
        <v>441</v>
      </c>
      <c r="L9" t="s">
        <v>442</v>
      </c>
      <c r="M9" s="198">
        <v>1500</v>
      </c>
      <c r="P9" s="198">
        <v>1500</v>
      </c>
      <c r="Q9" t="s">
        <v>364</v>
      </c>
      <c r="R9" t="s">
        <v>11</v>
      </c>
    </row>
    <row r="10" spans="1:18" x14ac:dyDescent="0.25">
      <c r="A10" t="s">
        <v>389</v>
      </c>
      <c r="B10" t="s">
        <v>435</v>
      </c>
      <c r="C10" t="s">
        <v>436</v>
      </c>
      <c r="D10" s="8">
        <v>44547</v>
      </c>
      <c r="E10" s="8">
        <v>44620</v>
      </c>
      <c r="F10" t="s">
        <v>437</v>
      </c>
      <c r="G10" t="s">
        <v>452</v>
      </c>
      <c r="H10" t="s">
        <v>439</v>
      </c>
      <c r="J10" t="s">
        <v>453</v>
      </c>
      <c r="K10" t="s">
        <v>441</v>
      </c>
      <c r="L10" t="s">
        <v>442</v>
      </c>
      <c r="M10" s="198">
        <v>750</v>
      </c>
      <c r="P10" s="198">
        <v>750</v>
      </c>
      <c r="Q10" t="s">
        <v>364</v>
      </c>
      <c r="R10" t="s">
        <v>11</v>
      </c>
    </row>
    <row r="11" spans="1:18" x14ac:dyDescent="0.25">
      <c r="A11" t="s">
        <v>389</v>
      </c>
      <c r="B11" t="s">
        <v>435</v>
      </c>
      <c r="C11" t="s">
        <v>436</v>
      </c>
      <c r="D11" s="8">
        <v>44579</v>
      </c>
      <c r="E11" s="8">
        <v>44592</v>
      </c>
      <c r="F11" t="s">
        <v>437</v>
      </c>
      <c r="G11" t="s">
        <v>454</v>
      </c>
      <c r="H11" t="s">
        <v>455</v>
      </c>
      <c r="J11" t="s">
        <v>456</v>
      </c>
      <c r="K11" t="s">
        <v>441</v>
      </c>
      <c r="L11" t="s">
        <v>442</v>
      </c>
      <c r="M11" s="198">
        <v>630</v>
      </c>
      <c r="P11" s="198">
        <v>630</v>
      </c>
      <c r="Q11" t="s">
        <v>364</v>
      </c>
      <c r="R11" t="s">
        <v>11</v>
      </c>
    </row>
    <row r="12" spans="1:18" x14ac:dyDescent="0.25">
      <c r="A12" t="s">
        <v>389</v>
      </c>
      <c r="B12" t="s">
        <v>435</v>
      </c>
      <c r="C12" t="s">
        <v>436</v>
      </c>
      <c r="D12" s="8">
        <v>44592</v>
      </c>
      <c r="E12" s="8">
        <v>44620</v>
      </c>
      <c r="F12" t="s">
        <v>437</v>
      </c>
      <c r="G12" t="s">
        <v>457</v>
      </c>
      <c r="H12" t="s">
        <v>439</v>
      </c>
      <c r="J12" t="s">
        <v>458</v>
      </c>
      <c r="K12" t="s">
        <v>441</v>
      </c>
      <c r="L12" t="s">
        <v>442</v>
      </c>
      <c r="M12" s="198">
        <v>1125</v>
      </c>
      <c r="P12" s="198">
        <v>1125</v>
      </c>
      <c r="Q12" t="s">
        <v>364</v>
      </c>
      <c r="R12" t="s">
        <v>11</v>
      </c>
    </row>
    <row r="13" spans="1:18" x14ac:dyDescent="0.25">
      <c r="A13" t="s">
        <v>389</v>
      </c>
      <c r="B13" t="s">
        <v>435</v>
      </c>
      <c r="C13" t="s">
        <v>436</v>
      </c>
      <c r="D13" s="8">
        <v>44617</v>
      </c>
      <c r="E13" s="8">
        <v>44651</v>
      </c>
      <c r="F13" t="s">
        <v>437</v>
      </c>
      <c r="G13" t="s">
        <v>459</v>
      </c>
      <c r="H13" t="s">
        <v>439</v>
      </c>
      <c r="J13" t="s">
        <v>460</v>
      </c>
      <c r="K13" t="s">
        <v>441</v>
      </c>
      <c r="L13" t="s">
        <v>442</v>
      </c>
      <c r="M13" s="198">
        <v>1125</v>
      </c>
      <c r="P13" s="198">
        <v>1125</v>
      </c>
      <c r="Q13" t="s">
        <v>364</v>
      </c>
      <c r="R13" t="s">
        <v>11</v>
      </c>
    </row>
    <row r="14" spans="1:18" x14ac:dyDescent="0.25">
      <c r="A14" t="s">
        <v>389</v>
      </c>
      <c r="B14" t="s">
        <v>435</v>
      </c>
      <c r="C14" t="s">
        <v>436</v>
      </c>
      <c r="D14" s="8">
        <v>44651</v>
      </c>
      <c r="E14" s="8">
        <v>44681</v>
      </c>
      <c r="F14" t="s">
        <v>437</v>
      </c>
      <c r="G14" t="s">
        <v>461</v>
      </c>
      <c r="H14" t="s">
        <v>448</v>
      </c>
      <c r="J14" t="s">
        <v>462</v>
      </c>
      <c r="K14" t="s">
        <v>441</v>
      </c>
      <c r="L14" t="s">
        <v>442</v>
      </c>
      <c r="M14" s="198">
        <v>7590</v>
      </c>
      <c r="P14" s="198">
        <v>7590</v>
      </c>
      <c r="Q14" t="s">
        <v>364</v>
      </c>
      <c r="R14" t="s">
        <v>11</v>
      </c>
    </row>
    <row r="15" spans="1:18" x14ac:dyDescent="0.25">
      <c r="A15" t="s">
        <v>389</v>
      </c>
      <c r="B15" t="s">
        <v>435</v>
      </c>
      <c r="C15" t="s">
        <v>436</v>
      </c>
      <c r="D15" s="8">
        <v>44651</v>
      </c>
      <c r="E15" s="8">
        <v>44712</v>
      </c>
      <c r="F15" t="s">
        <v>437</v>
      </c>
      <c r="G15" t="s">
        <v>463</v>
      </c>
      <c r="H15" t="s">
        <v>439</v>
      </c>
      <c r="J15" t="s">
        <v>464</v>
      </c>
      <c r="K15" t="s">
        <v>441</v>
      </c>
      <c r="L15" t="s">
        <v>442</v>
      </c>
      <c r="M15" s="198">
        <v>1125</v>
      </c>
      <c r="P15" s="198">
        <v>1125</v>
      </c>
      <c r="Q15" t="s">
        <v>364</v>
      </c>
      <c r="R15" t="s">
        <v>11</v>
      </c>
    </row>
    <row r="16" spans="1:18" x14ac:dyDescent="0.25">
      <c r="A16" t="s">
        <v>389</v>
      </c>
      <c r="B16" t="s">
        <v>435</v>
      </c>
      <c r="C16" t="s">
        <v>436</v>
      </c>
      <c r="D16" s="8">
        <v>44677</v>
      </c>
      <c r="E16" s="8">
        <v>44712</v>
      </c>
      <c r="F16" t="s">
        <v>437</v>
      </c>
      <c r="G16" t="s">
        <v>465</v>
      </c>
      <c r="H16" t="s">
        <v>439</v>
      </c>
      <c r="J16" t="s">
        <v>466</v>
      </c>
      <c r="K16" t="s">
        <v>441</v>
      </c>
      <c r="L16" t="s">
        <v>442</v>
      </c>
      <c r="M16" s="198">
        <v>1125</v>
      </c>
      <c r="P16" s="198">
        <v>1125</v>
      </c>
      <c r="Q16" t="s">
        <v>364</v>
      </c>
      <c r="R16" t="s">
        <v>11</v>
      </c>
    </row>
    <row r="17" spans="1:18" x14ac:dyDescent="0.25">
      <c r="A17" t="s">
        <v>389</v>
      </c>
      <c r="B17" t="s">
        <v>435</v>
      </c>
      <c r="C17" t="s">
        <v>436</v>
      </c>
      <c r="D17" s="8">
        <v>44711</v>
      </c>
      <c r="E17" s="8">
        <v>44742</v>
      </c>
      <c r="F17" t="s">
        <v>437</v>
      </c>
      <c r="G17" t="s">
        <v>467</v>
      </c>
      <c r="H17" t="s">
        <v>439</v>
      </c>
      <c r="J17" t="s">
        <v>468</v>
      </c>
      <c r="K17" t="s">
        <v>441</v>
      </c>
      <c r="L17" t="s">
        <v>442</v>
      </c>
      <c r="M17" s="198">
        <v>750</v>
      </c>
      <c r="P17" s="198">
        <v>750</v>
      </c>
      <c r="Q17" t="s">
        <v>364</v>
      </c>
      <c r="R17" t="s">
        <v>11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9984F-9323-4496-94EC-6D0BD396440C}">
  <dimension ref="B1:O124"/>
  <sheetViews>
    <sheetView workbookViewId="0">
      <selection activeCell="B2" sqref="B2:B3"/>
    </sheetView>
  </sheetViews>
  <sheetFormatPr defaultRowHeight="15" x14ac:dyDescent="0.25"/>
  <cols>
    <col min="1" max="1" width="1.7109375" customWidth="1"/>
    <col min="2" max="2" width="7.7109375" bestFit="1" customWidth="1"/>
    <col min="3" max="3" width="41.85546875" customWidth="1"/>
    <col min="4" max="4" width="22.5703125" customWidth="1"/>
    <col min="5" max="5" width="14.28515625" customWidth="1"/>
    <col min="6" max="6" width="14.5703125" customWidth="1"/>
    <col min="7" max="7" width="48.85546875" customWidth="1"/>
    <col min="8" max="9" width="14.28515625" customWidth="1"/>
    <col min="10" max="10" width="48.85546875" customWidth="1"/>
    <col min="11" max="11" width="14.28515625" customWidth="1"/>
    <col min="12" max="12" width="12.140625" customWidth="1"/>
    <col min="13" max="13" width="13.28515625" bestFit="1" customWidth="1"/>
    <col min="14" max="14" width="14.5703125" customWidth="1"/>
    <col min="15" max="15" width="11.5703125" bestFit="1" customWidth="1"/>
  </cols>
  <sheetData>
    <row r="1" spans="2:15" ht="7.5" customHeight="1" x14ac:dyDescent="0.25"/>
    <row r="2" spans="2:15" ht="18.75" x14ac:dyDescent="0.3">
      <c r="B2" s="5" t="s">
        <v>385</v>
      </c>
      <c r="E2" s="6"/>
      <c r="J2" s="7" t="str">
        <f>"Prepared by: "&amp;'[1]School Info'!C8</f>
        <v xml:space="preserve">Prepared by: </v>
      </c>
      <c r="K2" s="8">
        <f>'[1]School Info'!C9</f>
        <v>0</v>
      </c>
      <c r="L2" s="9"/>
      <c r="M2" s="10"/>
      <c r="N2" s="9"/>
    </row>
    <row r="3" spans="2:15" ht="18.75" x14ac:dyDescent="0.3">
      <c r="B3" s="11" t="s">
        <v>340</v>
      </c>
      <c r="E3" s="6"/>
      <c r="J3" s="7" t="str">
        <f>"Reviewed by: "&amp;'[1]School Info'!C10</f>
        <v xml:space="preserve">Reviewed by: </v>
      </c>
      <c r="K3" s="8">
        <f>'[1]School Info'!C11</f>
        <v>0</v>
      </c>
      <c r="N3" s="6"/>
    </row>
    <row r="4" spans="2:15" ht="7.5" customHeight="1" x14ac:dyDescent="0.25">
      <c r="M4" s="12"/>
    </row>
    <row r="5" spans="2:15" ht="45" x14ac:dyDescent="0.25">
      <c r="B5" s="13" t="s">
        <v>19</v>
      </c>
      <c r="C5" s="14" t="s">
        <v>20</v>
      </c>
      <c r="D5" s="14" t="s">
        <v>21</v>
      </c>
      <c r="E5" s="15" t="s">
        <v>22</v>
      </c>
      <c r="F5" s="15" t="s">
        <v>23</v>
      </c>
      <c r="G5" s="14" t="s">
        <v>24</v>
      </c>
      <c r="H5" s="15" t="s">
        <v>25</v>
      </c>
      <c r="I5" s="15" t="s">
        <v>26</v>
      </c>
      <c r="J5" s="14" t="s">
        <v>27</v>
      </c>
      <c r="K5" s="15" t="s">
        <v>28</v>
      </c>
      <c r="L5" s="15" t="s">
        <v>29</v>
      </c>
      <c r="M5" s="15" t="s">
        <v>30</v>
      </c>
    </row>
    <row r="6" spans="2:15" ht="30.75" thickBot="1" x14ac:dyDescent="0.3">
      <c r="B6" s="16" t="s">
        <v>31</v>
      </c>
      <c r="C6" s="17" t="s">
        <v>242</v>
      </c>
      <c r="D6" s="17" t="s">
        <v>32</v>
      </c>
      <c r="E6" s="18">
        <v>-24046</v>
      </c>
      <c r="F6" s="24"/>
      <c r="G6" s="17"/>
      <c r="H6" s="19">
        <v>-24046</v>
      </c>
      <c r="I6" s="20">
        <v>266</v>
      </c>
      <c r="J6" s="17"/>
      <c r="K6" s="25">
        <f t="shared" ref="K6:K13" si="0">H6-I6</f>
        <v>-24312</v>
      </c>
      <c r="L6" s="21">
        <v>0</v>
      </c>
      <c r="M6" s="21">
        <v>0</v>
      </c>
      <c r="N6" s="6" t="s">
        <v>33</v>
      </c>
      <c r="O6" s="6"/>
    </row>
    <row r="7" spans="2:15" ht="30.75" thickBot="1" x14ac:dyDescent="0.3">
      <c r="B7" s="16" t="s">
        <v>34</v>
      </c>
      <c r="C7" s="17" t="s">
        <v>243</v>
      </c>
      <c r="D7" s="22" t="s">
        <v>244</v>
      </c>
      <c r="E7" s="18">
        <v>-2197</v>
      </c>
      <c r="F7" s="24"/>
      <c r="G7" s="17"/>
      <c r="H7" s="19">
        <v>-2197</v>
      </c>
      <c r="I7" s="20">
        <v>-2197.25</v>
      </c>
      <c r="J7" s="17"/>
      <c r="K7" s="25">
        <f t="shared" si="0"/>
        <v>0.25</v>
      </c>
      <c r="L7" s="21">
        <v>0</v>
      </c>
      <c r="M7" s="21">
        <v>0</v>
      </c>
      <c r="N7" s="6" t="s">
        <v>33</v>
      </c>
      <c r="O7" s="6"/>
    </row>
    <row r="8" spans="2:15" ht="15.75" thickBot="1" x14ac:dyDescent="0.3">
      <c r="B8" s="23">
        <v>3751</v>
      </c>
      <c r="C8" s="17" t="s">
        <v>35</v>
      </c>
      <c r="D8" s="22" t="s">
        <v>36</v>
      </c>
      <c r="E8" s="18">
        <v>0</v>
      </c>
      <c r="F8" s="24"/>
      <c r="G8" s="17"/>
      <c r="H8" s="19">
        <v>0</v>
      </c>
      <c r="I8" s="19">
        <v>0</v>
      </c>
      <c r="J8" s="17"/>
      <c r="K8" s="25">
        <f t="shared" si="0"/>
        <v>0</v>
      </c>
      <c r="L8" s="21">
        <v>0</v>
      </c>
      <c r="M8" s="21">
        <v>0</v>
      </c>
      <c r="N8" s="6"/>
      <c r="O8" s="6"/>
    </row>
    <row r="9" spans="2:15" ht="15.75" thickBot="1" x14ac:dyDescent="0.3">
      <c r="B9" s="26" t="s">
        <v>37</v>
      </c>
      <c r="C9" s="17" t="s">
        <v>38</v>
      </c>
      <c r="D9" t="s">
        <v>36</v>
      </c>
      <c r="E9" s="18">
        <v>0</v>
      </c>
      <c r="F9" s="24"/>
      <c r="G9" s="17"/>
      <c r="H9" s="19">
        <v>0</v>
      </c>
      <c r="I9" s="19">
        <v>0</v>
      </c>
      <c r="J9" s="17"/>
      <c r="K9" s="25">
        <f t="shared" si="0"/>
        <v>0</v>
      </c>
      <c r="L9" s="21">
        <v>0</v>
      </c>
      <c r="M9" s="21">
        <v>0</v>
      </c>
      <c r="N9" s="6"/>
      <c r="O9" s="6">
        <v>121036.8</v>
      </c>
    </row>
    <row r="10" spans="2:15" x14ac:dyDescent="0.25">
      <c r="B10" s="27" t="s">
        <v>39</v>
      </c>
      <c r="C10" s="28" t="s">
        <v>40</v>
      </c>
      <c r="D10" s="28" t="s">
        <v>36</v>
      </c>
      <c r="E10" s="29">
        <v>0</v>
      </c>
      <c r="F10" s="30"/>
      <c r="G10" s="28"/>
      <c r="H10" s="31">
        <v>0</v>
      </c>
      <c r="I10" s="31">
        <v>0</v>
      </c>
      <c r="J10" s="28"/>
      <c r="K10" s="32">
        <f>H10-I10</f>
        <v>0</v>
      </c>
      <c r="L10" s="33">
        <v>0</v>
      </c>
      <c r="M10" s="33">
        <v>0</v>
      </c>
      <c r="N10" s="6"/>
      <c r="O10" s="6">
        <f>O9+E7</f>
        <v>118839.8</v>
      </c>
    </row>
    <row r="11" spans="2:15" ht="15.75" thickBot="1" x14ac:dyDescent="0.3">
      <c r="B11" s="34" t="s">
        <v>41</v>
      </c>
      <c r="C11" s="17" t="s">
        <v>42</v>
      </c>
      <c r="D11" s="17" t="s">
        <v>36</v>
      </c>
      <c r="E11" s="18">
        <v>0</v>
      </c>
      <c r="F11" s="24"/>
      <c r="G11" s="17"/>
      <c r="H11" s="19">
        <v>0</v>
      </c>
      <c r="I11" s="19">
        <v>0</v>
      </c>
      <c r="J11" s="17"/>
      <c r="K11" s="25">
        <f>H11-I11</f>
        <v>0</v>
      </c>
      <c r="L11" s="21">
        <v>0</v>
      </c>
      <c r="M11" s="21">
        <v>0</v>
      </c>
      <c r="N11" s="6"/>
      <c r="O11" s="6"/>
    </row>
    <row r="12" spans="2:15" ht="15.75" thickBot="1" x14ac:dyDescent="0.3">
      <c r="B12" s="23">
        <v>5911</v>
      </c>
      <c r="C12" s="17" t="s">
        <v>43</v>
      </c>
      <c r="D12" s="17" t="s">
        <v>36</v>
      </c>
      <c r="E12" s="18">
        <v>0</v>
      </c>
      <c r="F12" s="24"/>
      <c r="G12" s="17"/>
      <c r="H12" s="19">
        <v>0</v>
      </c>
      <c r="I12" s="19">
        <v>0</v>
      </c>
      <c r="J12" s="17"/>
      <c r="K12" s="25">
        <f t="shared" ref="K12" si="1">H12-I12</f>
        <v>0</v>
      </c>
      <c r="L12" s="21">
        <v>0</v>
      </c>
      <c r="M12" s="21">
        <v>0</v>
      </c>
      <c r="N12" s="6"/>
      <c r="O12" s="6"/>
    </row>
    <row r="13" spans="2:15" ht="15.75" thickBot="1" x14ac:dyDescent="0.3">
      <c r="B13" s="23">
        <v>5931</v>
      </c>
      <c r="C13" s="17" t="s">
        <v>245</v>
      </c>
      <c r="D13" s="35" t="s">
        <v>44</v>
      </c>
      <c r="E13" s="36">
        <v>0</v>
      </c>
      <c r="F13" s="24"/>
      <c r="G13" s="17"/>
      <c r="H13" s="19">
        <v>0</v>
      </c>
      <c r="I13" s="19">
        <v>0</v>
      </c>
      <c r="J13" s="17"/>
      <c r="K13" s="25">
        <f t="shared" si="0"/>
        <v>0</v>
      </c>
      <c r="L13" s="21">
        <v>0</v>
      </c>
      <c r="M13" s="21">
        <v>0</v>
      </c>
      <c r="N13" s="6"/>
      <c r="O13" s="6"/>
    </row>
    <row r="14" spans="2:15" ht="15.75" thickBot="1" x14ac:dyDescent="0.3">
      <c r="B14" s="37"/>
      <c r="C14" s="38" t="s">
        <v>45</v>
      </c>
      <c r="D14" s="39"/>
      <c r="E14" s="40"/>
      <c r="F14" s="41"/>
      <c r="G14" s="39"/>
      <c r="H14" s="41">
        <v>-26243</v>
      </c>
      <c r="I14" s="41">
        <v>-1931.25</v>
      </c>
      <c r="J14" s="41"/>
      <c r="K14" s="41">
        <f t="shared" ref="K14" si="2">SUM(K6:K13)</f>
        <v>-24311.75</v>
      </c>
      <c r="L14" s="37"/>
      <c r="M14" s="37"/>
      <c r="N14" s="6"/>
      <c r="O14" s="6"/>
    </row>
    <row r="15" spans="2:15" ht="15.75" thickBot="1" x14ac:dyDescent="0.3">
      <c r="B15" s="42" t="s">
        <v>46</v>
      </c>
      <c r="C15" s="43" t="s">
        <v>246</v>
      </c>
      <c r="D15" s="35" t="s">
        <v>47</v>
      </c>
      <c r="E15" s="44">
        <v>1151592</v>
      </c>
      <c r="F15" s="82"/>
      <c r="G15" s="43"/>
      <c r="H15" s="31">
        <v>1151592</v>
      </c>
      <c r="I15" s="45">
        <v>1032607</v>
      </c>
      <c r="J15" s="28"/>
      <c r="K15" s="32">
        <f t="shared" ref="K15:K20" si="3">H15-I15</f>
        <v>118985</v>
      </c>
      <c r="L15" s="46"/>
      <c r="M15" s="46"/>
      <c r="N15" s="6" t="s">
        <v>33</v>
      </c>
      <c r="O15" s="6"/>
    </row>
    <row r="16" spans="2:15" ht="15.75" thickBot="1" x14ac:dyDescent="0.3">
      <c r="B16" s="47" t="s">
        <v>48</v>
      </c>
      <c r="C16" s="17" t="s">
        <v>247</v>
      </c>
      <c r="D16" t="s">
        <v>47</v>
      </c>
      <c r="E16" s="44">
        <v>35156</v>
      </c>
      <c r="F16" s="24"/>
      <c r="G16" s="17"/>
      <c r="H16" s="48">
        <v>35156</v>
      </c>
      <c r="I16" s="49">
        <v>26442</v>
      </c>
      <c r="J16" s="43"/>
      <c r="K16" s="104">
        <f t="shared" si="3"/>
        <v>8714</v>
      </c>
      <c r="L16" s="50"/>
      <c r="M16" s="50"/>
      <c r="N16" s="6" t="s">
        <v>49</v>
      </c>
      <c r="O16" s="6"/>
    </row>
    <row r="17" spans="2:15" ht="15.75" thickBot="1" x14ac:dyDescent="0.3">
      <c r="B17" s="47" t="s">
        <v>50</v>
      </c>
      <c r="C17" s="43" t="s">
        <v>248</v>
      </c>
      <c r="D17" s="43" t="s">
        <v>47</v>
      </c>
      <c r="E17" s="44">
        <v>1217888</v>
      </c>
      <c r="F17" s="24"/>
      <c r="G17" s="43"/>
      <c r="H17" s="48">
        <v>1217888</v>
      </c>
      <c r="I17" s="49">
        <v>1208271.0299999998</v>
      </c>
      <c r="J17" s="43"/>
      <c r="K17" s="104">
        <f t="shared" si="3"/>
        <v>9616.9700000002049</v>
      </c>
      <c r="L17" s="21">
        <v>0</v>
      </c>
      <c r="M17" s="21">
        <v>0</v>
      </c>
      <c r="N17" s="6" t="s">
        <v>33</v>
      </c>
      <c r="O17" s="6"/>
    </row>
    <row r="18" spans="2:15" ht="21" customHeight="1" x14ac:dyDescent="0.25">
      <c r="B18" s="51" t="s">
        <v>51</v>
      </c>
      <c r="C18" s="52" t="s">
        <v>249</v>
      </c>
      <c r="D18" s="53" t="s">
        <v>52</v>
      </c>
      <c r="E18" s="54">
        <v>-26586</v>
      </c>
      <c r="F18" s="55"/>
      <c r="G18" s="184" t="s">
        <v>53</v>
      </c>
      <c r="H18" s="56">
        <v>-26586</v>
      </c>
      <c r="I18" s="57">
        <v>-16050</v>
      </c>
      <c r="J18" s="52" t="s">
        <v>54</v>
      </c>
      <c r="K18" s="12">
        <f t="shared" si="3"/>
        <v>-10536</v>
      </c>
      <c r="L18" s="58"/>
      <c r="M18" s="58"/>
      <c r="N18" s="6" t="s">
        <v>33</v>
      </c>
      <c r="O18" s="6"/>
    </row>
    <row r="19" spans="2:15" ht="21" customHeight="1" thickBot="1" x14ac:dyDescent="0.3">
      <c r="B19" s="16" t="s">
        <v>55</v>
      </c>
      <c r="C19" s="17" t="s">
        <v>250</v>
      </c>
      <c r="D19" s="22" t="s">
        <v>56</v>
      </c>
      <c r="E19" s="18">
        <v>0</v>
      </c>
      <c r="F19" s="59"/>
      <c r="G19" s="185"/>
      <c r="H19" s="19">
        <v>0</v>
      </c>
      <c r="I19" s="59">
        <v>0</v>
      </c>
      <c r="J19" s="17" t="s">
        <v>57</v>
      </c>
      <c r="K19" s="25">
        <f t="shared" si="3"/>
        <v>0</v>
      </c>
      <c r="L19" s="60"/>
      <c r="M19" s="60"/>
      <c r="N19" s="6"/>
      <c r="O19" s="6"/>
    </row>
    <row r="20" spans="2:15" ht="45.75" thickBot="1" x14ac:dyDescent="0.3">
      <c r="B20" s="16" t="s">
        <v>58</v>
      </c>
      <c r="C20" s="17" t="s">
        <v>251</v>
      </c>
      <c r="D20" s="22" t="s">
        <v>252</v>
      </c>
      <c r="E20" s="18">
        <v>26586</v>
      </c>
      <c r="F20" s="24"/>
      <c r="G20" s="17" t="s">
        <v>53</v>
      </c>
      <c r="H20" s="19">
        <v>26586</v>
      </c>
      <c r="I20" s="20">
        <v>0</v>
      </c>
      <c r="J20" s="17"/>
      <c r="K20" s="25">
        <f t="shared" si="3"/>
        <v>26586</v>
      </c>
      <c r="L20" s="21">
        <v>0</v>
      </c>
      <c r="M20" s="21">
        <v>0</v>
      </c>
      <c r="N20" s="6" t="s">
        <v>33</v>
      </c>
      <c r="O20" s="6"/>
    </row>
    <row r="21" spans="2:15" ht="15.75" thickBot="1" x14ac:dyDescent="0.3">
      <c r="B21" s="61"/>
      <c r="C21" s="62" t="s">
        <v>59</v>
      </c>
      <c r="D21" s="63"/>
      <c r="E21" s="64"/>
      <c r="F21" s="41"/>
      <c r="G21" s="63"/>
      <c r="H21" s="41">
        <v>2404636</v>
      </c>
      <c r="I21" s="65">
        <v>2251270.0299999998</v>
      </c>
      <c r="J21" s="66"/>
      <c r="K21" s="65">
        <f>SUM(K15:K20)</f>
        <v>153365.9700000002</v>
      </c>
      <c r="L21" s="65"/>
      <c r="M21" s="65"/>
      <c r="N21" s="6" t="s">
        <v>33</v>
      </c>
      <c r="O21" s="6"/>
    </row>
    <row r="22" spans="2:15" ht="15.75" thickBot="1" x14ac:dyDescent="0.3">
      <c r="B22" s="16" t="s">
        <v>60</v>
      </c>
      <c r="C22" s="17" t="s">
        <v>253</v>
      </c>
      <c r="D22" s="67" t="s">
        <v>61</v>
      </c>
      <c r="E22" s="18">
        <v>23310</v>
      </c>
      <c r="F22" s="24"/>
      <c r="G22" s="17"/>
      <c r="H22" s="19">
        <v>23310</v>
      </c>
      <c r="I22" s="20">
        <v>0</v>
      </c>
      <c r="J22" s="17"/>
      <c r="K22" s="25">
        <f t="shared" ref="K22:K55" si="4">H22-I22</f>
        <v>23310</v>
      </c>
      <c r="L22" s="21">
        <v>0</v>
      </c>
      <c r="M22" s="21">
        <v>0</v>
      </c>
      <c r="N22" s="6"/>
      <c r="O22" s="6"/>
    </row>
    <row r="23" spans="2:15" x14ac:dyDescent="0.25">
      <c r="B23" t="s">
        <v>62</v>
      </c>
      <c r="C23" s="52" t="s">
        <v>254</v>
      </c>
      <c r="D23" s="68"/>
      <c r="E23" s="69"/>
      <c r="F23" s="70">
        <v>98416.76999999999</v>
      </c>
      <c r="G23" s="52" t="s">
        <v>63</v>
      </c>
      <c r="H23" s="54">
        <v>98416.76999999999</v>
      </c>
      <c r="I23" s="45">
        <v>22860.13</v>
      </c>
      <c r="J23" s="52" t="s">
        <v>64</v>
      </c>
      <c r="K23" s="12">
        <f t="shared" si="4"/>
        <v>75556.639999999985</v>
      </c>
      <c r="L23" s="58"/>
      <c r="M23" s="58"/>
      <c r="N23" s="6"/>
      <c r="O23" s="6"/>
    </row>
    <row r="24" spans="2:15" x14ac:dyDescent="0.25">
      <c r="B24" t="s">
        <v>65</v>
      </c>
      <c r="C24" s="52" t="s">
        <v>255</v>
      </c>
      <c r="D24" s="68"/>
      <c r="E24" s="69"/>
      <c r="F24" s="70"/>
      <c r="G24" s="52" t="s">
        <v>66</v>
      </c>
      <c r="H24" s="54"/>
      <c r="I24" s="70">
        <v>0</v>
      </c>
      <c r="J24" s="52"/>
      <c r="K24" s="12"/>
      <c r="L24" s="58"/>
      <c r="M24" s="58"/>
      <c r="N24" s="6"/>
      <c r="O24" s="6"/>
    </row>
    <row r="25" spans="2:15" ht="15" customHeight="1" x14ac:dyDescent="0.25">
      <c r="B25" t="s">
        <v>67</v>
      </c>
      <c r="C25" s="52" t="s">
        <v>256</v>
      </c>
      <c r="D25" s="71" t="s">
        <v>68</v>
      </c>
      <c r="E25" s="72">
        <v>0</v>
      </c>
      <c r="F25" s="70"/>
      <c r="G25" s="52" t="s">
        <v>69</v>
      </c>
      <c r="H25" s="73">
        <v>0</v>
      </c>
      <c r="I25" s="70">
        <v>0</v>
      </c>
      <c r="J25" s="186" t="s">
        <v>70</v>
      </c>
      <c r="K25" s="12">
        <f>H25-I25</f>
        <v>0</v>
      </c>
      <c r="L25" s="58"/>
      <c r="M25" s="58"/>
      <c r="N25" s="6"/>
      <c r="O25" s="6"/>
    </row>
    <row r="26" spans="2:15" x14ac:dyDescent="0.25">
      <c r="B26" t="s">
        <v>71</v>
      </c>
      <c r="C26" s="52" t="s">
        <v>257</v>
      </c>
      <c r="D26" s="71" t="s">
        <v>72</v>
      </c>
      <c r="E26" s="72">
        <v>0</v>
      </c>
      <c r="F26" s="70"/>
      <c r="G26" s="52" t="s">
        <v>69</v>
      </c>
      <c r="H26" s="73">
        <v>0</v>
      </c>
      <c r="I26" s="70">
        <v>0</v>
      </c>
      <c r="J26" s="186"/>
      <c r="K26" s="12">
        <f t="shared" si="4"/>
        <v>0</v>
      </c>
      <c r="L26" s="58"/>
      <c r="M26" s="58"/>
      <c r="N26" s="6"/>
      <c r="O26" s="6"/>
    </row>
    <row r="27" spans="2:15" ht="30.75" thickBot="1" x14ac:dyDescent="0.3">
      <c r="B27" s="74" t="s">
        <v>73</v>
      </c>
      <c r="C27" s="17" t="s">
        <v>258</v>
      </c>
      <c r="D27" s="22" t="s">
        <v>74</v>
      </c>
      <c r="E27" s="75"/>
      <c r="F27" s="59"/>
      <c r="G27" s="17" t="s">
        <v>75</v>
      </c>
      <c r="H27" s="18">
        <v>0</v>
      </c>
      <c r="I27" s="59">
        <v>0</v>
      </c>
      <c r="J27" s="187"/>
      <c r="K27" s="25">
        <f t="shared" si="4"/>
        <v>0</v>
      </c>
      <c r="L27" s="60"/>
      <c r="M27" s="60"/>
      <c r="N27" s="6"/>
      <c r="O27" s="6"/>
    </row>
    <row r="28" spans="2:15" x14ac:dyDescent="0.25">
      <c r="B28" t="s">
        <v>76</v>
      </c>
      <c r="C28" s="52" t="s">
        <v>259</v>
      </c>
      <c r="D28" s="76"/>
      <c r="E28" s="76"/>
      <c r="F28" s="55"/>
      <c r="G28" s="52" t="s">
        <v>63</v>
      </c>
      <c r="H28" s="54"/>
      <c r="I28" s="77">
        <v>0</v>
      </c>
      <c r="J28" s="52" t="s">
        <v>77</v>
      </c>
      <c r="K28" s="12"/>
      <c r="L28" s="58"/>
      <c r="M28" s="58"/>
      <c r="N28" s="6"/>
      <c r="O28" s="6"/>
    </row>
    <row r="29" spans="2:15" ht="15.75" thickBot="1" x14ac:dyDescent="0.3">
      <c r="B29" s="78" t="s">
        <v>78</v>
      </c>
      <c r="C29" s="17" t="s">
        <v>260</v>
      </c>
      <c r="D29" s="79"/>
      <c r="E29" s="80"/>
      <c r="F29" s="59"/>
      <c r="G29" s="17" t="s">
        <v>66</v>
      </c>
      <c r="H29" s="18">
        <v>0</v>
      </c>
      <c r="I29" s="81">
        <v>0</v>
      </c>
      <c r="J29" s="17"/>
      <c r="K29" s="25">
        <f t="shared" si="4"/>
        <v>0</v>
      </c>
      <c r="L29" s="60"/>
      <c r="M29" s="60"/>
      <c r="N29" s="6"/>
      <c r="O29" s="6"/>
    </row>
    <row r="30" spans="2:15" ht="15.75" thickBot="1" x14ac:dyDescent="0.3">
      <c r="B30" s="16" t="s">
        <v>79</v>
      </c>
      <c r="C30" s="17" t="s">
        <v>261</v>
      </c>
      <c r="D30" s="22" t="s">
        <v>80</v>
      </c>
      <c r="E30" s="18">
        <v>54452</v>
      </c>
      <c r="F30" s="24"/>
      <c r="G30" s="17" t="s">
        <v>81</v>
      </c>
      <c r="H30" s="19">
        <v>54452</v>
      </c>
      <c r="I30" s="20">
        <v>24017</v>
      </c>
      <c r="J30" s="17"/>
      <c r="K30" s="25">
        <f t="shared" si="4"/>
        <v>30435</v>
      </c>
      <c r="L30" s="60"/>
      <c r="M30" s="60"/>
      <c r="N30" s="6"/>
      <c r="O30" s="6"/>
    </row>
    <row r="31" spans="2:15" ht="15.75" thickBot="1" x14ac:dyDescent="0.3">
      <c r="B31" s="16" t="s">
        <v>82</v>
      </c>
      <c r="C31" s="17" t="s">
        <v>262</v>
      </c>
      <c r="D31" s="22" t="s">
        <v>83</v>
      </c>
      <c r="E31" s="18">
        <v>7155</v>
      </c>
      <c r="F31" s="24"/>
      <c r="G31" s="17" t="s">
        <v>81</v>
      </c>
      <c r="H31" s="19">
        <v>7155</v>
      </c>
      <c r="I31" s="20">
        <v>3172</v>
      </c>
      <c r="J31" s="17"/>
      <c r="K31" s="25">
        <f t="shared" si="4"/>
        <v>3983</v>
      </c>
      <c r="L31" s="60"/>
      <c r="M31" s="60"/>
      <c r="N31" s="6"/>
      <c r="O31" s="6"/>
    </row>
    <row r="32" spans="2:15" ht="30.75" thickBot="1" x14ac:dyDescent="0.3">
      <c r="B32" s="47" t="s">
        <v>84</v>
      </c>
      <c r="C32" s="43" t="s">
        <v>263</v>
      </c>
      <c r="D32" s="35" t="s">
        <v>85</v>
      </c>
      <c r="E32" s="44">
        <v>0</v>
      </c>
      <c r="F32" s="82"/>
      <c r="G32" s="43" t="s">
        <v>86</v>
      </c>
      <c r="H32" s="48">
        <v>0</v>
      </c>
      <c r="I32" s="49">
        <v>0</v>
      </c>
      <c r="J32" s="43"/>
      <c r="K32" s="104">
        <f t="shared" si="4"/>
        <v>0</v>
      </c>
      <c r="L32" s="50"/>
      <c r="M32" s="50"/>
      <c r="N32" s="6"/>
      <c r="O32" s="6"/>
    </row>
    <row r="33" spans="2:15" ht="15.75" thickBot="1" x14ac:dyDescent="0.3">
      <c r="B33" s="16" t="s">
        <v>87</v>
      </c>
      <c r="C33" s="17" t="s">
        <v>264</v>
      </c>
      <c r="D33" s="22" t="s">
        <v>88</v>
      </c>
      <c r="E33" s="18">
        <v>10000</v>
      </c>
      <c r="F33" s="24"/>
      <c r="G33" s="17" t="s">
        <v>81</v>
      </c>
      <c r="H33" s="19">
        <v>10000</v>
      </c>
      <c r="I33" s="20">
        <v>10000</v>
      </c>
      <c r="J33" s="17"/>
      <c r="K33" s="25">
        <v>4500</v>
      </c>
      <c r="L33" s="60"/>
      <c r="M33" s="60"/>
      <c r="N33" s="6"/>
      <c r="O33" s="6"/>
    </row>
    <row r="34" spans="2:15" ht="15.75" thickBot="1" x14ac:dyDescent="0.3">
      <c r="B34" s="16" t="s">
        <v>89</v>
      </c>
      <c r="C34" s="17" t="s">
        <v>265</v>
      </c>
      <c r="D34" s="79"/>
      <c r="E34" s="80"/>
      <c r="F34" s="24"/>
      <c r="G34" s="17" t="s">
        <v>90</v>
      </c>
      <c r="H34" s="48">
        <v>0</v>
      </c>
      <c r="I34" s="20">
        <v>0</v>
      </c>
      <c r="J34" s="17"/>
      <c r="K34" s="25">
        <f t="shared" si="4"/>
        <v>0</v>
      </c>
      <c r="L34" s="60"/>
      <c r="M34" s="60"/>
      <c r="N34" s="6"/>
      <c r="O34" s="6"/>
    </row>
    <row r="35" spans="2:15" ht="30.75" thickBot="1" x14ac:dyDescent="0.3">
      <c r="B35" s="16" t="s">
        <v>91</v>
      </c>
      <c r="C35" s="17" t="s">
        <v>266</v>
      </c>
      <c r="D35" s="79"/>
      <c r="E35" s="80"/>
      <c r="F35" s="24"/>
      <c r="G35" s="17" t="s">
        <v>92</v>
      </c>
      <c r="H35" s="48">
        <v>0</v>
      </c>
      <c r="I35" s="20">
        <v>0</v>
      </c>
      <c r="J35" s="17"/>
      <c r="K35" s="25">
        <f t="shared" si="4"/>
        <v>0</v>
      </c>
      <c r="L35" s="60"/>
      <c r="M35" s="60"/>
      <c r="N35" s="6"/>
      <c r="O35" s="6"/>
    </row>
    <row r="36" spans="2:15" x14ac:dyDescent="0.25">
      <c r="B36" t="s">
        <v>93</v>
      </c>
      <c r="C36" s="52" t="s">
        <v>267</v>
      </c>
      <c r="D36" s="53" t="s">
        <v>94</v>
      </c>
      <c r="E36" s="54">
        <v>1777</v>
      </c>
      <c r="F36" s="55"/>
      <c r="G36" s="83"/>
      <c r="H36" s="54">
        <v>1777</v>
      </c>
      <c r="I36" s="70">
        <v>0</v>
      </c>
      <c r="J36" s="83"/>
      <c r="K36" s="12">
        <f t="shared" si="4"/>
        <v>1777</v>
      </c>
      <c r="L36" s="58"/>
      <c r="M36" s="58"/>
      <c r="N36" s="6"/>
      <c r="O36" s="6"/>
    </row>
    <row r="37" spans="2:15" ht="15" customHeight="1" x14ac:dyDescent="0.25">
      <c r="B37" t="s">
        <v>95</v>
      </c>
      <c r="C37" s="52" t="s">
        <v>268</v>
      </c>
      <c r="D37" s="53" t="s">
        <v>96</v>
      </c>
      <c r="E37" s="54">
        <v>0</v>
      </c>
      <c r="F37" s="70"/>
      <c r="G37" s="83" t="s">
        <v>69</v>
      </c>
      <c r="H37" s="54">
        <v>0</v>
      </c>
      <c r="I37" s="70">
        <v>0</v>
      </c>
      <c r="J37" s="188" t="s">
        <v>97</v>
      </c>
      <c r="K37" s="12">
        <f t="shared" si="4"/>
        <v>0</v>
      </c>
      <c r="L37" s="58"/>
      <c r="M37" s="58"/>
      <c r="N37" s="6"/>
      <c r="O37" s="6"/>
    </row>
    <row r="38" spans="2:15" x14ac:dyDescent="0.25">
      <c r="B38" t="s">
        <v>98</v>
      </c>
      <c r="C38" s="52" t="s">
        <v>269</v>
      </c>
      <c r="D38" s="53" t="s">
        <v>99</v>
      </c>
      <c r="E38" s="54">
        <v>178351</v>
      </c>
      <c r="F38" s="70">
        <v>178351</v>
      </c>
      <c r="G38" s="83" t="s">
        <v>69</v>
      </c>
      <c r="H38" s="54">
        <v>178351</v>
      </c>
      <c r="I38" s="70">
        <v>42647</v>
      </c>
      <c r="J38" s="188"/>
      <c r="K38" s="12">
        <f t="shared" si="4"/>
        <v>135704</v>
      </c>
      <c r="L38" s="58"/>
      <c r="M38" s="58"/>
      <c r="N38" s="6"/>
      <c r="O38" s="6"/>
    </row>
    <row r="39" spans="2:15" x14ac:dyDescent="0.25">
      <c r="B39" t="s">
        <v>100</v>
      </c>
      <c r="C39" s="52" t="s">
        <v>270</v>
      </c>
      <c r="D39" s="53" t="s">
        <v>101</v>
      </c>
      <c r="E39" s="54">
        <v>0</v>
      </c>
      <c r="F39" s="70"/>
      <c r="G39" s="83" t="s">
        <v>69</v>
      </c>
      <c r="H39" s="54">
        <v>0</v>
      </c>
      <c r="I39" s="70">
        <v>0</v>
      </c>
      <c r="J39" s="188"/>
      <c r="K39" s="12">
        <f t="shared" si="4"/>
        <v>0</v>
      </c>
      <c r="L39" s="58"/>
      <c r="M39" s="58"/>
      <c r="N39" s="6"/>
      <c r="O39" s="6"/>
    </row>
    <row r="40" spans="2:15" x14ac:dyDescent="0.25">
      <c r="B40" t="s">
        <v>102</v>
      </c>
      <c r="C40" s="52" t="s">
        <v>271</v>
      </c>
      <c r="D40" s="53" t="s">
        <v>103</v>
      </c>
      <c r="E40" s="54">
        <v>74381</v>
      </c>
      <c r="F40" s="70"/>
      <c r="G40" s="83" t="s">
        <v>69</v>
      </c>
      <c r="H40" s="54">
        <v>0</v>
      </c>
      <c r="I40" s="70">
        <v>0</v>
      </c>
      <c r="J40" s="83"/>
      <c r="K40" s="12">
        <f t="shared" si="4"/>
        <v>0</v>
      </c>
      <c r="L40" s="58"/>
      <c r="M40" s="58"/>
      <c r="N40" s="6"/>
      <c r="O40" s="6"/>
    </row>
    <row r="41" spans="2:15" x14ac:dyDescent="0.25">
      <c r="B41" t="s">
        <v>104</v>
      </c>
      <c r="C41" s="52" t="s">
        <v>272</v>
      </c>
      <c r="D41" s="53" t="s">
        <v>273</v>
      </c>
      <c r="E41" s="54">
        <v>133763</v>
      </c>
      <c r="F41" s="70"/>
      <c r="G41" s="83" t="s">
        <v>69</v>
      </c>
      <c r="H41" s="54">
        <v>0</v>
      </c>
      <c r="I41" s="70">
        <v>125410</v>
      </c>
      <c r="J41" s="83"/>
      <c r="K41" s="12">
        <f t="shared" si="4"/>
        <v>-125410</v>
      </c>
      <c r="L41" s="58"/>
      <c r="M41" s="58"/>
      <c r="N41" s="6"/>
      <c r="O41" s="6"/>
    </row>
    <row r="42" spans="2:15" x14ac:dyDescent="0.25">
      <c r="B42" t="s">
        <v>105</v>
      </c>
      <c r="C42" s="52" t="s">
        <v>274</v>
      </c>
      <c r="D42" t="s">
        <v>275</v>
      </c>
      <c r="E42" s="54">
        <v>33441</v>
      </c>
      <c r="F42" s="70"/>
      <c r="G42" s="83" t="s">
        <v>69</v>
      </c>
      <c r="H42" s="54">
        <v>0</v>
      </c>
      <c r="I42" s="70">
        <v>0</v>
      </c>
      <c r="J42" s="83"/>
      <c r="K42" s="12">
        <f t="shared" si="4"/>
        <v>0</v>
      </c>
      <c r="L42" s="58"/>
      <c r="M42" s="58"/>
      <c r="N42" s="6"/>
      <c r="O42" s="6"/>
    </row>
    <row r="43" spans="2:15" ht="15" customHeight="1" x14ac:dyDescent="0.25">
      <c r="B43" s="58"/>
      <c r="C43" s="52" t="s">
        <v>0</v>
      </c>
      <c r="D43" s="84" t="s">
        <v>106</v>
      </c>
      <c r="E43" s="54">
        <v>9983</v>
      </c>
      <c r="F43" s="70"/>
      <c r="G43" s="83" t="s">
        <v>69</v>
      </c>
      <c r="H43" s="54">
        <v>0</v>
      </c>
      <c r="I43" s="70">
        <v>0</v>
      </c>
      <c r="J43" s="188" t="s">
        <v>107</v>
      </c>
      <c r="K43" s="12">
        <f t="shared" si="4"/>
        <v>0</v>
      </c>
      <c r="L43" s="58"/>
      <c r="M43" s="58"/>
      <c r="N43" s="6"/>
      <c r="O43" s="6"/>
    </row>
    <row r="44" spans="2:15" x14ac:dyDescent="0.25">
      <c r="B44" s="58"/>
      <c r="C44" s="52" t="s">
        <v>1</v>
      </c>
      <c r="D44" t="s">
        <v>106</v>
      </c>
      <c r="E44" s="54">
        <v>2291</v>
      </c>
      <c r="F44" s="70"/>
      <c r="G44" s="83" t="s">
        <v>69</v>
      </c>
      <c r="H44" s="54">
        <v>0</v>
      </c>
      <c r="I44" s="70">
        <v>0</v>
      </c>
      <c r="J44" s="188"/>
      <c r="K44" s="12">
        <f t="shared" si="4"/>
        <v>0</v>
      </c>
      <c r="L44" s="58"/>
      <c r="M44" s="58"/>
      <c r="N44" s="6"/>
      <c r="O44" s="6"/>
    </row>
    <row r="45" spans="2:15" x14ac:dyDescent="0.25">
      <c r="B45" s="58"/>
      <c r="C45" s="52" t="s">
        <v>2</v>
      </c>
      <c r="D45" t="s">
        <v>106</v>
      </c>
      <c r="E45" s="54">
        <v>6508</v>
      </c>
      <c r="F45" s="70">
        <v>6508</v>
      </c>
      <c r="G45" s="83" t="s">
        <v>69</v>
      </c>
      <c r="H45" s="54">
        <v>6508</v>
      </c>
      <c r="I45" s="70">
        <v>6508</v>
      </c>
      <c r="J45" s="188"/>
      <c r="K45" s="12">
        <f>H45-I45</f>
        <v>0</v>
      </c>
      <c r="L45" s="58"/>
      <c r="M45" s="58"/>
      <c r="N45" s="6"/>
      <c r="O45" s="6"/>
    </row>
    <row r="46" spans="2:15" x14ac:dyDescent="0.25">
      <c r="B46" s="58"/>
      <c r="C46" s="52" t="s">
        <v>3</v>
      </c>
      <c r="D46" t="s">
        <v>106</v>
      </c>
      <c r="E46" s="54">
        <v>11218</v>
      </c>
      <c r="F46" s="70">
        <v>11218</v>
      </c>
      <c r="G46" s="83" t="s">
        <v>69</v>
      </c>
      <c r="H46" s="54">
        <v>11218</v>
      </c>
      <c r="I46" s="70">
        <v>11218</v>
      </c>
      <c r="J46" s="188"/>
      <c r="K46" s="12">
        <f t="shared" si="4"/>
        <v>0</v>
      </c>
      <c r="L46" s="58"/>
      <c r="M46" s="58"/>
      <c r="N46" s="6"/>
      <c r="O46" s="6"/>
    </row>
    <row r="47" spans="2:15" x14ac:dyDescent="0.25">
      <c r="B47" t="s">
        <v>108</v>
      </c>
      <c r="C47" s="52" t="s">
        <v>276</v>
      </c>
      <c r="D47" t="s">
        <v>109</v>
      </c>
      <c r="E47" s="54">
        <v>30000</v>
      </c>
      <c r="F47" s="85">
        <v>17726</v>
      </c>
      <c r="G47" s="83"/>
      <c r="H47" s="54">
        <v>17726</v>
      </c>
      <c r="I47" s="85">
        <v>17726</v>
      </c>
      <c r="J47" s="188"/>
      <c r="K47" s="12">
        <f t="shared" si="4"/>
        <v>0</v>
      </c>
      <c r="L47" s="58"/>
      <c r="M47" s="58"/>
      <c r="N47" s="6"/>
      <c r="O47" s="6"/>
    </row>
    <row r="48" spans="2:15" x14ac:dyDescent="0.25">
      <c r="B48" t="s">
        <v>110</v>
      </c>
      <c r="C48" s="52" t="s">
        <v>277</v>
      </c>
      <c r="D48" s="86" t="s">
        <v>111</v>
      </c>
      <c r="E48" s="69"/>
      <c r="F48" s="70"/>
      <c r="G48" s="83" t="s">
        <v>112</v>
      </c>
      <c r="H48" s="54">
        <v>0</v>
      </c>
      <c r="I48" s="70">
        <v>0</v>
      </c>
      <c r="J48" s="83"/>
      <c r="K48" s="12">
        <f t="shared" si="4"/>
        <v>0</v>
      </c>
      <c r="L48" s="58"/>
      <c r="M48" s="58"/>
      <c r="N48" s="6"/>
      <c r="O48" s="6"/>
    </row>
    <row r="49" spans="2:15" x14ac:dyDescent="0.25">
      <c r="B49" t="s">
        <v>113</v>
      </c>
      <c r="C49" s="52" t="s">
        <v>278</v>
      </c>
      <c r="D49" s="86" t="s">
        <v>114</v>
      </c>
      <c r="E49" s="54">
        <v>0</v>
      </c>
      <c r="F49" s="70"/>
      <c r="G49" s="83" t="s">
        <v>69</v>
      </c>
      <c r="H49" s="54">
        <v>0</v>
      </c>
      <c r="I49" s="70">
        <v>0</v>
      </c>
      <c r="J49" s="83"/>
      <c r="K49" s="12">
        <f>H49-I49</f>
        <v>0</v>
      </c>
      <c r="L49" s="58"/>
      <c r="M49" s="58"/>
      <c r="N49" s="6"/>
      <c r="O49" s="6"/>
    </row>
    <row r="50" spans="2:15" ht="15" customHeight="1" x14ac:dyDescent="0.25">
      <c r="B50" t="s">
        <v>115</v>
      </c>
      <c r="C50" s="52" t="s">
        <v>279</v>
      </c>
      <c r="D50" s="86" t="s">
        <v>116</v>
      </c>
      <c r="E50" s="54">
        <v>0</v>
      </c>
      <c r="F50" s="70"/>
      <c r="G50" s="83" t="s">
        <v>69</v>
      </c>
      <c r="H50" s="54">
        <v>0</v>
      </c>
      <c r="I50" s="70">
        <v>0</v>
      </c>
      <c r="J50" s="188" t="s">
        <v>117</v>
      </c>
      <c r="K50" s="12">
        <f>H50-I50</f>
        <v>0</v>
      </c>
      <c r="L50" s="58"/>
      <c r="M50" s="58"/>
      <c r="N50" s="6"/>
      <c r="O50" s="6"/>
    </row>
    <row r="51" spans="2:15" x14ac:dyDescent="0.25">
      <c r="B51" t="s">
        <v>118</v>
      </c>
      <c r="C51" s="52" t="s">
        <v>280</v>
      </c>
      <c r="D51" s="86" t="s">
        <v>119</v>
      </c>
      <c r="E51" s="54">
        <v>0</v>
      </c>
      <c r="F51" s="70"/>
      <c r="G51" s="83" t="s">
        <v>69</v>
      </c>
      <c r="H51" s="54">
        <v>0</v>
      </c>
      <c r="I51" s="70">
        <v>0</v>
      </c>
      <c r="J51" s="188"/>
      <c r="K51" s="12">
        <f>H51-I51</f>
        <v>0</v>
      </c>
      <c r="L51" s="58"/>
      <c r="M51" s="58"/>
      <c r="N51" s="6"/>
      <c r="O51" s="6"/>
    </row>
    <row r="52" spans="2:15" x14ac:dyDescent="0.25">
      <c r="B52" t="s">
        <v>120</v>
      </c>
      <c r="C52" s="52" t="s">
        <v>281</v>
      </c>
      <c r="D52" s="68"/>
      <c r="E52" s="69"/>
      <c r="F52" s="70"/>
      <c r="G52" s="83" t="s">
        <v>66</v>
      </c>
      <c r="H52" s="54">
        <v>0</v>
      </c>
      <c r="I52" s="70">
        <v>0</v>
      </c>
      <c r="J52" s="83"/>
      <c r="K52" s="12">
        <f t="shared" ref="K52" si="5">H52-I52</f>
        <v>0</v>
      </c>
      <c r="L52" s="58"/>
      <c r="M52" s="58"/>
      <c r="N52" s="6"/>
      <c r="O52" s="6"/>
    </row>
    <row r="53" spans="2:15" x14ac:dyDescent="0.25">
      <c r="B53" t="s">
        <v>121</v>
      </c>
      <c r="C53" s="87" t="s">
        <v>476</v>
      </c>
      <c r="D53" s="68"/>
      <c r="E53" s="69"/>
      <c r="F53" s="70"/>
      <c r="G53" s="83"/>
      <c r="H53" s="54">
        <v>0</v>
      </c>
      <c r="I53" s="70">
        <v>0</v>
      </c>
      <c r="J53" s="83"/>
      <c r="K53" s="12">
        <f t="shared" si="4"/>
        <v>0</v>
      </c>
      <c r="L53" s="58"/>
      <c r="M53" s="58"/>
      <c r="N53" s="6"/>
      <c r="O53" s="6"/>
    </row>
    <row r="54" spans="2:15" x14ac:dyDescent="0.25">
      <c r="B54" t="s">
        <v>122</v>
      </c>
      <c r="C54" s="87" t="s">
        <v>123</v>
      </c>
      <c r="D54" s="68"/>
      <c r="E54" s="69"/>
      <c r="F54" s="70"/>
      <c r="G54" s="83"/>
      <c r="H54" s="54">
        <v>0</v>
      </c>
      <c r="I54" s="70">
        <v>0</v>
      </c>
      <c r="J54" s="83"/>
      <c r="K54" s="12">
        <f t="shared" si="4"/>
        <v>0</v>
      </c>
      <c r="L54" s="58"/>
      <c r="M54" s="58"/>
      <c r="N54" s="6"/>
      <c r="O54" s="6"/>
    </row>
    <row r="55" spans="2:15" ht="30.75" thickBot="1" x14ac:dyDescent="0.3">
      <c r="B55" s="74" t="s">
        <v>124</v>
      </c>
      <c r="C55" s="88" t="s">
        <v>125</v>
      </c>
      <c r="D55" s="89"/>
      <c r="E55" s="80"/>
      <c r="F55" s="59"/>
      <c r="G55" s="17"/>
      <c r="H55" s="18">
        <v>0</v>
      </c>
      <c r="I55" s="20">
        <v>0</v>
      </c>
      <c r="J55" s="90" t="s">
        <v>126</v>
      </c>
      <c r="K55" s="25">
        <f t="shared" si="4"/>
        <v>0</v>
      </c>
      <c r="L55" s="60"/>
      <c r="M55" s="60"/>
      <c r="N55" s="6"/>
      <c r="O55" s="6"/>
    </row>
    <row r="56" spans="2:15" ht="15.75" thickBot="1" x14ac:dyDescent="0.3">
      <c r="B56" s="37"/>
      <c r="C56" s="38" t="s">
        <v>127</v>
      </c>
      <c r="D56" s="39"/>
      <c r="E56" s="40"/>
      <c r="F56" s="41"/>
      <c r="G56" s="39"/>
      <c r="H56" s="41">
        <v>391187.77</v>
      </c>
      <c r="I56" s="41">
        <v>245832.13</v>
      </c>
      <c r="J56" s="39"/>
      <c r="K56" s="41">
        <f>SUM(K22:K46,K48:K55)</f>
        <v>149855.64000000001</v>
      </c>
      <c r="L56" s="37"/>
      <c r="M56" s="37"/>
      <c r="N56" s="6"/>
      <c r="O56" s="6"/>
    </row>
    <row r="57" spans="2:15" x14ac:dyDescent="0.25">
      <c r="B57" t="s">
        <v>128</v>
      </c>
      <c r="C57" s="52" t="s">
        <v>282</v>
      </c>
      <c r="D57" s="68"/>
      <c r="E57" s="76"/>
      <c r="F57" s="55">
        <v>58348.701999999997</v>
      </c>
      <c r="G57" s="52" t="s">
        <v>63</v>
      </c>
      <c r="H57" s="54">
        <v>58348.701999999997</v>
      </c>
      <c r="I57" s="57">
        <v>18251.209999999992</v>
      </c>
      <c r="J57" s="52" t="s">
        <v>129</v>
      </c>
      <c r="K57" s="12">
        <f t="shared" ref="K57:K100" si="6">H57-I57</f>
        <v>40097.492000000006</v>
      </c>
      <c r="L57" s="58"/>
      <c r="M57" s="58"/>
      <c r="N57" s="6" t="s">
        <v>130</v>
      </c>
      <c r="O57" s="6"/>
    </row>
    <row r="58" spans="2:15" ht="30" x14ac:dyDescent="0.25">
      <c r="B58" t="s">
        <v>131</v>
      </c>
      <c r="C58" s="52" t="s">
        <v>283</v>
      </c>
      <c r="D58" s="53" t="s">
        <v>132</v>
      </c>
      <c r="E58" s="76"/>
      <c r="F58" s="55"/>
      <c r="G58" s="52" t="s">
        <v>133</v>
      </c>
      <c r="H58" s="54">
        <v>0</v>
      </c>
      <c r="I58" s="70">
        <v>0</v>
      </c>
      <c r="J58" s="52"/>
      <c r="K58" s="12">
        <f t="shared" si="6"/>
        <v>0</v>
      </c>
      <c r="L58" s="58"/>
      <c r="M58" s="58"/>
      <c r="N58" s="6"/>
      <c r="O58" s="6"/>
    </row>
    <row r="59" spans="2:15" x14ac:dyDescent="0.25">
      <c r="B59" t="s">
        <v>134</v>
      </c>
      <c r="C59" s="52" t="s">
        <v>284</v>
      </c>
      <c r="D59" s="53" t="s">
        <v>135</v>
      </c>
      <c r="E59" s="54">
        <v>28084</v>
      </c>
      <c r="F59" s="70"/>
      <c r="G59" s="52" t="s">
        <v>69</v>
      </c>
      <c r="H59" s="54">
        <v>0</v>
      </c>
      <c r="I59" s="70">
        <v>4079.5599999999977</v>
      </c>
      <c r="J59" s="52"/>
      <c r="K59" s="12">
        <f>H59-I59</f>
        <v>-4079.5599999999977</v>
      </c>
      <c r="L59" s="58"/>
      <c r="M59" s="58"/>
      <c r="N59" s="6"/>
      <c r="O59" s="6"/>
    </row>
    <row r="60" spans="2:15" x14ac:dyDescent="0.25">
      <c r="B60" t="s">
        <v>136</v>
      </c>
      <c r="C60" s="52" t="s">
        <v>285</v>
      </c>
      <c r="D60" s="91" t="s">
        <v>135</v>
      </c>
      <c r="E60" s="54">
        <v>2298</v>
      </c>
      <c r="F60" s="92">
        <v>233.75</v>
      </c>
      <c r="G60" s="52" t="s">
        <v>69</v>
      </c>
      <c r="H60" s="54">
        <v>233.75</v>
      </c>
      <c r="I60" s="70">
        <v>2223</v>
      </c>
      <c r="J60" s="52"/>
      <c r="K60" s="12">
        <f>H60-I60</f>
        <v>-1989.25</v>
      </c>
      <c r="L60" s="58"/>
      <c r="M60" s="58"/>
      <c r="N60" s="6"/>
      <c r="O60" s="6"/>
    </row>
    <row r="61" spans="2:15" x14ac:dyDescent="0.25">
      <c r="B61" t="s">
        <v>137</v>
      </c>
      <c r="C61" s="52" t="s">
        <v>286</v>
      </c>
      <c r="D61" s="71" t="s">
        <v>138</v>
      </c>
      <c r="E61" s="54">
        <v>114489</v>
      </c>
      <c r="F61" s="92">
        <v>1266</v>
      </c>
      <c r="G61" s="52" t="s">
        <v>69</v>
      </c>
      <c r="H61" s="54">
        <v>1266</v>
      </c>
      <c r="I61" s="70">
        <v>114489</v>
      </c>
      <c r="J61" s="52"/>
      <c r="K61" s="12">
        <f t="shared" ref="K61" si="7">H61-I61</f>
        <v>-113223</v>
      </c>
      <c r="L61" s="58"/>
      <c r="M61" s="58"/>
      <c r="N61" s="6" t="s">
        <v>130</v>
      </c>
      <c r="O61" s="6"/>
    </row>
    <row r="62" spans="2:15" ht="15.75" thickBot="1" x14ac:dyDescent="0.3">
      <c r="B62" s="74" t="s">
        <v>139</v>
      </c>
      <c r="C62" s="17" t="s">
        <v>287</v>
      </c>
      <c r="D62" s="22" t="s">
        <v>140</v>
      </c>
      <c r="E62" s="93">
        <v>0</v>
      </c>
      <c r="F62" s="59"/>
      <c r="G62" s="90" t="s">
        <v>69</v>
      </c>
      <c r="H62" s="94">
        <v>0</v>
      </c>
      <c r="I62" s="59">
        <v>0</v>
      </c>
      <c r="J62" s="17"/>
      <c r="K62" s="25">
        <f t="shared" si="6"/>
        <v>0</v>
      </c>
      <c r="L62" s="60"/>
      <c r="M62" s="60"/>
      <c r="N62" s="6"/>
      <c r="O62" s="6"/>
    </row>
    <row r="63" spans="2:15" ht="15.75" thickBot="1" x14ac:dyDescent="0.3">
      <c r="B63" s="74" t="s">
        <v>141</v>
      </c>
      <c r="C63" s="17" t="s">
        <v>288</v>
      </c>
      <c r="D63" s="22" t="s">
        <v>142</v>
      </c>
      <c r="E63" s="21">
        <v>2749</v>
      </c>
      <c r="F63" s="24"/>
      <c r="G63" s="90"/>
      <c r="H63" s="19">
        <v>2749</v>
      </c>
      <c r="I63" s="20">
        <v>2749</v>
      </c>
      <c r="J63" s="90"/>
      <c r="K63" s="25">
        <f t="shared" si="6"/>
        <v>0</v>
      </c>
      <c r="L63" s="60"/>
      <c r="M63" s="60"/>
      <c r="N63" s="6"/>
      <c r="O63" s="6"/>
    </row>
    <row r="64" spans="2:15" ht="45.75" thickBot="1" x14ac:dyDescent="0.3">
      <c r="B64" s="74" t="s">
        <v>143</v>
      </c>
      <c r="C64" s="17" t="s">
        <v>289</v>
      </c>
      <c r="D64" s="90" t="s">
        <v>144</v>
      </c>
      <c r="E64" s="21">
        <v>38908.410000000003</v>
      </c>
      <c r="F64" s="59"/>
      <c r="G64" s="90"/>
      <c r="H64" s="19">
        <v>38908.410000000003</v>
      </c>
      <c r="I64" s="20">
        <v>20085.73</v>
      </c>
      <c r="J64" s="90"/>
      <c r="K64" s="25">
        <f t="shared" si="6"/>
        <v>18822.680000000004</v>
      </c>
      <c r="L64" s="60"/>
      <c r="M64" s="60"/>
      <c r="N64" s="6" t="s">
        <v>130</v>
      </c>
      <c r="O64" s="6"/>
    </row>
    <row r="65" spans="2:15" ht="45.75" thickBot="1" x14ac:dyDescent="0.3">
      <c r="B65" s="74" t="s">
        <v>145</v>
      </c>
      <c r="C65" s="17" t="s">
        <v>290</v>
      </c>
      <c r="D65" s="90" t="s">
        <v>146</v>
      </c>
      <c r="E65" s="21">
        <v>18783.75</v>
      </c>
      <c r="F65" s="59"/>
      <c r="G65" s="90"/>
      <c r="H65" s="19">
        <v>18783.75</v>
      </c>
      <c r="I65" s="20">
        <v>4174.96</v>
      </c>
      <c r="J65" s="90"/>
      <c r="K65" s="25">
        <f t="shared" si="6"/>
        <v>14608.79</v>
      </c>
      <c r="L65" s="60"/>
      <c r="M65" s="60"/>
      <c r="N65" s="6" t="s">
        <v>130</v>
      </c>
      <c r="O65" s="6"/>
    </row>
    <row r="66" spans="2:15" ht="15.75" thickBot="1" x14ac:dyDescent="0.3">
      <c r="B66" s="74" t="s">
        <v>147</v>
      </c>
      <c r="C66" s="17" t="s">
        <v>291</v>
      </c>
      <c r="D66" s="89"/>
      <c r="E66" s="75"/>
      <c r="F66" s="59"/>
      <c r="G66" s="90"/>
      <c r="H66" s="19">
        <v>0</v>
      </c>
      <c r="I66" s="20">
        <v>0</v>
      </c>
      <c r="J66" s="90"/>
      <c r="K66" s="25">
        <f t="shared" si="6"/>
        <v>0</v>
      </c>
      <c r="L66" s="60"/>
      <c r="M66" s="60"/>
      <c r="N66" s="6"/>
      <c r="O66" s="6"/>
    </row>
    <row r="67" spans="2:15" ht="15.75" thickBot="1" x14ac:dyDescent="0.3">
      <c r="B67" s="74" t="s">
        <v>148</v>
      </c>
      <c r="C67" s="17" t="s">
        <v>292</v>
      </c>
      <c r="D67" s="89"/>
      <c r="E67" s="75"/>
      <c r="F67" s="59"/>
      <c r="G67" s="90" t="s">
        <v>149</v>
      </c>
      <c r="H67" s="19">
        <v>0</v>
      </c>
      <c r="I67" s="20">
        <v>0</v>
      </c>
      <c r="J67" s="90"/>
      <c r="K67" s="25">
        <f t="shared" si="6"/>
        <v>0</v>
      </c>
      <c r="L67" s="60"/>
      <c r="M67" s="60"/>
      <c r="N67" s="6"/>
      <c r="O67" s="6"/>
    </row>
    <row r="68" spans="2:15" ht="15.75" thickBot="1" x14ac:dyDescent="0.3">
      <c r="B68" s="74" t="s">
        <v>150</v>
      </c>
      <c r="C68" s="17" t="s">
        <v>293</v>
      </c>
      <c r="D68" s="22" t="s">
        <v>151</v>
      </c>
      <c r="E68" s="95">
        <v>14080</v>
      </c>
      <c r="F68" s="59"/>
      <c r="G68" s="90"/>
      <c r="H68" s="19">
        <v>14080</v>
      </c>
      <c r="I68" s="20">
        <v>12483</v>
      </c>
      <c r="J68" s="90"/>
      <c r="K68" s="25">
        <f t="shared" si="6"/>
        <v>1597</v>
      </c>
      <c r="L68" s="60"/>
      <c r="M68" s="60"/>
      <c r="N68" s="6" t="s">
        <v>130</v>
      </c>
      <c r="O68" s="6"/>
    </row>
    <row r="69" spans="2:15" ht="15.75" thickBot="1" x14ac:dyDescent="0.3">
      <c r="B69" s="74" t="s">
        <v>152</v>
      </c>
      <c r="C69" s="17" t="s">
        <v>294</v>
      </c>
      <c r="D69" s="22" t="s">
        <v>153</v>
      </c>
      <c r="E69" s="21">
        <v>152612.13</v>
      </c>
      <c r="F69" s="59"/>
      <c r="G69" s="90" t="s">
        <v>81</v>
      </c>
      <c r="H69" s="19">
        <v>152612.13</v>
      </c>
      <c r="I69" s="20">
        <v>99197.88</v>
      </c>
      <c r="J69" s="90"/>
      <c r="K69" s="25">
        <f t="shared" si="6"/>
        <v>53414.25</v>
      </c>
      <c r="L69" s="60"/>
      <c r="M69" s="60"/>
      <c r="N69" s="6"/>
      <c r="O69" s="6"/>
    </row>
    <row r="70" spans="2:15" ht="15.75" thickBot="1" x14ac:dyDescent="0.3">
      <c r="B70" s="74" t="s">
        <v>154</v>
      </c>
      <c r="C70" s="17" t="s">
        <v>295</v>
      </c>
      <c r="D70" s="89"/>
      <c r="E70" s="75"/>
      <c r="F70" s="59"/>
      <c r="G70" s="90" t="s">
        <v>155</v>
      </c>
      <c r="H70" s="19">
        <v>0</v>
      </c>
      <c r="I70" s="20">
        <v>0</v>
      </c>
      <c r="J70" s="90"/>
      <c r="K70" s="25">
        <f t="shared" si="6"/>
        <v>0</v>
      </c>
      <c r="L70" s="21">
        <v>0</v>
      </c>
      <c r="M70" s="21">
        <v>0</v>
      </c>
      <c r="N70" s="6"/>
      <c r="O70" s="6"/>
    </row>
    <row r="71" spans="2:15" ht="15" customHeight="1" x14ac:dyDescent="0.25">
      <c r="B71" t="s">
        <v>156</v>
      </c>
      <c r="C71" s="52" t="s">
        <v>296</v>
      </c>
      <c r="D71" s="53" t="s">
        <v>157</v>
      </c>
      <c r="E71" s="96">
        <v>50000</v>
      </c>
      <c r="F71" s="70"/>
      <c r="G71" s="52" t="s">
        <v>158</v>
      </c>
      <c r="H71" s="54">
        <v>0</v>
      </c>
      <c r="I71" s="70">
        <v>0</v>
      </c>
      <c r="J71" s="184" t="s">
        <v>159</v>
      </c>
      <c r="K71" s="12">
        <f>H71-I71</f>
        <v>0</v>
      </c>
      <c r="L71" s="58"/>
      <c r="M71" s="58"/>
      <c r="N71" s="6"/>
      <c r="O71" s="6"/>
    </row>
    <row r="72" spans="2:15" x14ac:dyDescent="0.25">
      <c r="B72" t="s">
        <v>160</v>
      </c>
      <c r="C72" s="52" t="s">
        <v>297</v>
      </c>
      <c r="D72" s="53" t="s">
        <v>161</v>
      </c>
      <c r="E72" s="96">
        <v>235969</v>
      </c>
      <c r="F72" s="70"/>
      <c r="G72" s="52" t="s">
        <v>158</v>
      </c>
      <c r="H72" s="54">
        <v>0</v>
      </c>
      <c r="I72" s="70">
        <v>0</v>
      </c>
      <c r="J72" s="189"/>
      <c r="K72" s="12">
        <f>H72-I72</f>
        <v>0</v>
      </c>
      <c r="L72" s="58"/>
      <c r="M72" s="58"/>
      <c r="N72" s="6"/>
      <c r="O72" s="6"/>
    </row>
    <row r="73" spans="2:15" ht="15.75" thickBot="1" x14ac:dyDescent="0.3">
      <c r="B73" t="s">
        <v>162</v>
      </c>
      <c r="C73" s="17" t="s">
        <v>298</v>
      </c>
      <c r="D73" s="22" t="s">
        <v>151</v>
      </c>
      <c r="E73" s="95">
        <v>279460</v>
      </c>
      <c r="F73" s="70">
        <v>0</v>
      </c>
      <c r="G73" s="52" t="s">
        <v>158</v>
      </c>
      <c r="H73" s="54">
        <v>0</v>
      </c>
      <c r="I73" s="132">
        <v>304309</v>
      </c>
      <c r="J73" s="185"/>
      <c r="K73" s="12">
        <f>H73-I73</f>
        <v>-304309</v>
      </c>
      <c r="L73" s="58"/>
      <c r="M73" s="58"/>
      <c r="N73" s="6" t="s">
        <v>130</v>
      </c>
      <c r="O73" s="6"/>
    </row>
    <row r="74" spans="2:15" ht="15.75" thickBot="1" x14ac:dyDescent="0.3">
      <c r="B74" s="97" t="s">
        <v>163</v>
      </c>
      <c r="C74" s="17" t="s">
        <v>299</v>
      </c>
      <c r="D74" s="22" t="s">
        <v>151</v>
      </c>
      <c r="E74" s="95">
        <v>23787</v>
      </c>
      <c r="F74" s="82"/>
      <c r="G74" s="98" t="s">
        <v>158</v>
      </c>
      <c r="H74" s="44">
        <v>23787</v>
      </c>
      <c r="I74" s="82">
        <v>19028</v>
      </c>
      <c r="J74" s="98"/>
      <c r="K74" s="104">
        <f>H74-I74</f>
        <v>4759</v>
      </c>
      <c r="L74" s="50"/>
      <c r="M74" s="50"/>
      <c r="N74" s="6" t="s">
        <v>130</v>
      </c>
      <c r="O74" s="6" t="s">
        <v>164</v>
      </c>
    </row>
    <row r="75" spans="2:15" x14ac:dyDescent="0.25">
      <c r="B75" t="s">
        <v>165</v>
      </c>
      <c r="C75" s="52" t="s">
        <v>300</v>
      </c>
      <c r="D75" t="s">
        <v>151</v>
      </c>
      <c r="E75" s="54">
        <v>0</v>
      </c>
      <c r="F75" s="70"/>
      <c r="G75" s="83" t="s">
        <v>69</v>
      </c>
      <c r="H75" s="54">
        <v>0</v>
      </c>
      <c r="I75" s="70">
        <v>0</v>
      </c>
      <c r="J75" s="83"/>
      <c r="K75" s="12">
        <f t="shared" ref="K75" si="8">H75-I75</f>
        <v>0</v>
      </c>
      <c r="L75" s="58"/>
      <c r="M75" s="58"/>
      <c r="N75" s="6"/>
      <c r="O75" s="6"/>
    </row>
    <row r="76" spans="2:15" x14ac:dyDescent="0.25">
      <c r="B76" t="s">
        <v>166</v>
      </c>
      <c r="C76" s="52" t="s">
        <v>301</v>
      </c>
      <c r="D76" s="84" t="s">
        <v>167</v>
      </c>
      <c r="E76" s="54">
        <v>0</v>
      </c>
      <c r="F76" s="70"/>
      <c r="G76" s="83" t="s">
        <v>69</v>
      </c>
      <c r="H76" s="54">
        <v>0</v>
      </c>
      <c r="I76" s="70">
        <v>0</v>
      </c>
      <c r="J76" s="83"/>
      <c r="K76" s="12">
        <f t="shared" si="6"/>
        <v>0</v>
      </c>
      <c r="L76" s="58"/>
      <c r="M76" s="58"/>
      <c r="N76" s="6"/>
      <c r="O76" s="6"/>
    </row>
    <row r="77" spans="2:15" x14ac:dyDescent="0.25">
      <c r="B77" t="s">
        <v>168</v>
      </c>
      <c r="C77" s="52" t="s">
        <v>364</v>
      </c>
      <c r="D77" s="84" t="s">
        <v>106</v>
      </c>
      <c r="E77" s="54">
        <v>31122</v>
      </c>
      <c r="F77" s="70"/>
      <c r="G77" s="83" t="s">
        <v>69</v>
      </c>
      <c r="H77" s="54">
        <v>0</v>
      </c>
      <c r="I77" s="70">
        <v>0</v>
      </c>
      <c r="J77" s="83"/>
      <c r="K77" s="12">
        <f t="shared" si="6"/>
        <v>0</v>
      </c>
      <c r="L77" s="58"/>
      <c r="M77" s="58"/>
      <c r="N77" s="6"/>
      <c r="O77" s="6"/>
    </row>
    <row r="78" spans="2:15" x14ac:dyDescent="0.25">
      <c r="B78" t="s">
        <v>169</v>
      </c>
      <c r="C78" s="52" t="s">
        <v>362</v>
      </c>
      <c r="D78" t="s">
        <v>106</v>
      </c>
      <c r="E78" s="54">
        <v>6680</v>
      </c>
      <c r="F78" s="70"/>
      <c r="G78" s="83" t="s">
        <v>69</v>
      </c>
      <c r="H78" s="54">
        <v>0</v>
      </c>
      <c r="I78" s="70">
        <v>0</v>
      </c>
      <c r="J78" s="83"/>
      <c r="K78" s="12">
        <f t="shared" si="6"/>
        <v>0</v>
      </c>
      <c r="L78" s="58"/>
      <c r="M78" s="58"/>
      <c r="N78" s="6"/>
      <c r="O78" s="6"/>
    </row>
    <row r="79" spans="2:15" x14ac:dyDescent="0.25">
      <c r="B79" t="s">
        <v>170</v>
      </c>
      <c r="C79" s="52" t="s">
        <v>302</v>
      </c>
      <c r="D79" s="84" t="s">
        <v>171</v>
      </c>
      <c r="E79" s="54">
        <v>36928</v>
      </c>
      <c r="F79" s="70"/>
      <c r="G79" s="83" t="s">
        <v>69</v>
      </c>
      <c r="H79" s="54">
        <v>0</v>
      </c>
      <c r="I79" s="70">
        <v>0</v>
      </c>
      <c r="J79" s="83"/>
      <c r="K79" s="12">
        <f t="shared" si="6"/>
        <v>0</v>
      </c>
      <c r="L79" s="58"/>
      <c r="M79" s="58"/>
      <c r="N79" s="6"/>
      <c r="O79" s="6"/>
    </row>
    <row r="80" spans="2:15" x14ac:dyDescent="0.25">
      <c r="B80" t="s">
        <v>172</v>
      </c>
      <c r="C80" s="52" t="s">
        <v>303</v>
      </c>
      <c r="D80" s="99" t="s">
        <v>173</v>
      </c>
      <c r="E80" s="54">
        <v>0</v>
      </c>
      <c r="F80" s="70"/>
      <c r="G80" s="83" t="s">
        <v>69</v>
      </c>
      <c r="H80" s="54">
        <v>0</v>
      </c>
      <c r="I80" s="70">
        <v>0</v>
      </c>
      <c r="J80" s="83"/>
      <c r="K80" s="12">
        <f>H80-I80</f>
        <v>0</v>
      </c>
      <c r="L80" s="58"/>
      <c r="M80" s="58"/>
      <c r="N80" s="6"/>
      <c r="O80" s="6"/>
    </row>
    <row r="81" spans="2:15" x14ac:dyDescent="0.25">
      <c r="B81" t="s">
        <v>174</v>
      </c>
      <c r="C81" s="52" t="s">
        <v>304</v>
      </c>
      <c r="D81" s="91" t="s">
        <v>173</v>
      </c>
      <c r="E81" s="54">
        <v>0</v>
      </c>
      <c r="F81" s="70"/>
      <c r="G81" s="83" t="s">
        <v>69</v>
      </c>
      <c r="H81" s="54">
        <v>0</v>
      </c>
      <c r="I81" s="70">
        <v>0</v>
      </c>
      <c r="J81" s="83"/>
      <c r="K81" s="12">
        <f>H81-I81</f>
        <v>0</v>
      </c>
      <c r="L81" s="58"/>
      <c r="M81" s="58"/>
      <c r="N81" s="6"/>
      <c r="O81" s="6"/>
    </row>
    <row r="82" spans="2:15" x14ac:dyDescent="0.25">
      <c r="B82" t="s">
        <v>175</v>
      </c>
      <c r="C82" s="52" t="s">
        <v>305</v>
      </c>
      <c r="D82" s="99" t="s">
        <v>176</v>
      </c>
      <c r="E82" s="54">
        <v>34739</v>
      </c>
      <c r="F82" s="70"/>
      <c r="G82" s="83" t="s">
        <v>69</v>
      </c>
      <c r="H82" s="54">
        <v>0</v>
      </c>
      <c r="I82" s="70">
        <v>34739</v>
      </c>
      <c r="J82" s="83"/>
      <c r="K82" s="12">
        <f>H82-I82</f>
        <v>-34739</v>
      </c>
      <c r="L82" s="58"/>
      <c r="M82" s="58"/>
      <c r="N82" s="6"/>
      <c r="O82" s="6"/>
    </row>
    <row r="83" spans="2:15" ht="15" customHeight="1" x14ac:dyDescent="0.25">
      <c r="B83" t="s">
        <v>177</v>
      </c>
      <c r="C83" s="52" t="s">
        <v>306</v>
      </c>
      <c r="D83" s="100" t="s">
        <v>178</v>
      </c>
      <c r="E83" s="54">
        <v>53392</v>
      </c>
      <c r="F83" s="70">
        <v>20380.88</v>
      </c>
      <c r="G83" s="83" t="s">
        <v>69</v>
      </c>
      <c r="H83" s="54">
        <v>20380.88</v>
      </c>
      <c r="I83" s="70">
        <v>53392</v>
      </c>
      <c r="J83" s="183" t="s">
        <v>179</v>
      </c>
      <c r="K83" s="12">
        <f>H83-I83</f>
        <v>-33011.119999999995</v>
      </c>
      <c r="L83" s="58"/>
      <c r="M83" s="58"/>
      <c r="N83" s="6"/>
      <c r="O83" s="6"/>
    </row>
    <row r="84" spans="2:15" x14ac:dyDescent="0.25">
      <c r="B84" t="s">
        <v>180</v>
      </c>
      <c r="C84" s="52" t="s">
        <v>307</v>
      </c>
      <c r="D84" s="100" t="s">
        <v>181</v>
      </c>
      <c r="E84" s="54">
        <v>37133</v>
      </c>
      <c r="F84" s="70"/>
      <c r="G84" s="83" t="s">
        <v>69</v>
      </c>
      <c r="H84" s="54">
        <v>0</v>
      </c>
      <c r="I84" s="70">
        <v>37133</v>
      </c>
      <c r="J84" s="183"/>
      <c r="K84" s="12">
        <f>H84-I84</f>
        <v>-37133</v>
      </c>
      <c r="L84" s="58"/>
      <c r="M84" s="58"/>
      <c r="N84" s="6"/>
      <c r="O84" s="6"/>
    </row>
    <row r="85" spans="2:15" x14ac:dyDescent="0.25">
      <c r="B85" t="s">
        <v>182</v>
      </c>
      <c r="C85" s="52" t="s">
        <v>308</v>
      </c>
      <c r="D85" s="100" t="s">
        <v>183</v>
      </c>
      <c r="E85" s="54">
        <v>0</v>
      </c>
      <c r="F85" s="70"/>
      <c r="G85" s="83" t="s">
        <v>69</v>
      </c>
      <c r="H85" s="54">
        <v>0</v>
      </c>
      <c r="I85" s="70">
        <v>0</v>
      </c>
      <c r="J85" s="83"/>
      <c r="K85" s="12">
        <f t="shared" ref="K85:K97" si="9">H85-I85</f>
        <v>0</v>
      </c>
      <c r="L85" s="58"/>
      <c r="M85" s="58"/>
      <c r="N85" s="6"/>
      <c r="O85" s="6"/>
    </row>
    <row r="86" spans="2:15" x14ac:dyDescent="0.25">
      <c r="B86" t="s">
        <v>184</v>
      </c>
      <c r="C86" s="52" t="s">
        <v>309</v>
      </c>
      <c r="D86" s="100" t="s">
        <v>185</v>
      </c>
      <c r="E86" s="54">
        <v>0</v>
      </c>
      <c r="F86" s="70"/>
      <c r="G86" s="83" t="s">
        <v>69</v>
      </c>
      <c r="H86" s="54">
        <v>0</v>
      </c>
      <c r="I86" s="70">
        <v>0</v>
      </c>
      <c r="J86" s="83"/>
      <c r="K86" s="12">
        <f t="shared" si="9"/>
        <v>0</v>
      </c>
      <c r="L86" s="58"/>
      <c r="M86" s="58"/>
      <c r="N86" s="6"/>
      <c r="O86" s="6"/>
    </row>
    <row r="87" spans="2:15" x14ac:dyDescent="0.25">
      <c r="B87" t="s">
        <v>186</v>
      </c>
      <c r="C87" s="52" t="s">
        <v>310</v>
      </c>
      <c r="D87" s="100" t="s">
        <v>187</v>
      </c>
      <c r="E87" s="54">
        <v>0</v>
      </c>
      <c r="F87" s="70"/>
      <c r="G87" s="83" t="s">
        <v>69</v>
      </c>
      <c r="H87" s="54">
        <v>0</v>
      </c>
      <c r="I87" s="70">
        <v>0</v>
      </c>
      <c r="J87" s="83"/>
      <c r="K87" s="12">
        <f t="shared" si="9"/>
        <v>0</v>
      </c>
      <c r="L87" s="58"/>
      <c r="M87" s="58"/>
      <c r="N87" s="6"/>
      <c r="O87" s="6"/>
    </row>
    <row r="88" spans="2:15" x14ac:dyDescent="0.25">
      <c r="B88" t="s">
        <v>188</v>
      </c>
      <c r="C88" s="52" t="s">
        <v>311</v>
      </c>
      <c r="D88" s="100" t="s">
        <v>189</v>
      </c>
      <c r="E88" s="54">
        <v>200000</v>
      </c>
      <c r="F88" s="70">
        <v>184613.84</v>
      </c>
      <c r="G88" s="83" t="s">
        <v>69</v>
      </c>
      <c r="H88" s="54">
        <v>184613.84</v>
      </c>
      <c r="I88" s="70">
        <v>164613.84</v>
      </c>
      <c r="J88" s="83"/>
      <c r="K88" s="12">
        <f t="shared" si="9"/>
        <v>20000</v>
      </c>
      <c r="L88" s="58"/>
      <c r="M88" s="58"/>
      <c r="N88" s="6"/>
      <c r="O88" s="6"/>
    </row>
    <row r="89" spans="2:15" x14ac:dyDescent="0.25">
      <c r="B89" t="s">
        <v>190</v>
      </c>
      <c r="C89" s="52" t="s">
        <v>312</v>
      </c>
      <c r="D89" s="100" t="s">
        <v>191</v>
      </c>
      <c r="E89" s="54">
        <v>0</v>
      </c>
      <c r="F89" s="70"/>
      <c r="G89" s="83" t="s">
        <v>69</v>
      </c>
      <c r="H89" s="54">
        <v>0</v>
      </c>
      <c r="I89" s="70"/>
      <c r="J89" s="83"/>
      <c r="K89" s="12">
        <f t="shared" si="9"/>
        <v>0</v>
      </c>
      <c r="L89" s="58"/>
      <c r="M89" s="58"/>
      <c r="N89" s="6"/>
      <c r="O89" s="6"/>
    </row>
    <row r="90" spans="2:15" ht="30" x14ac:dyDescent="0.25">
      <c r="B90" t="s">
        <v>192</v>
      </c>
      <c r="C90" s="52" t="s">
        <v>313</v>
      </c>
      <c r="D90" s="100" t="s">
        <v>193</v>
      </c>
      <c r="E90" s="54">
        <v>0</v>
      </c>
      <c r="F90" s="70"/>
      <c r="G90" s="83" t="s">
        <v>69</v>
      </c>
      <c r="H90" s="54">
        <v>0</v>
      </c>
      <c r="I90" s="70">
        <v>0</v>
      </c>
      <c r="J90" s="83"/>
      <c r="K90" s="12">
        <f t="shared" si="9"/>
        <v>0</v>
      </c>
      <c r="L90" s="58"/>
      <c r="M90" s="58"/>
      <c r="N90" s="6"/>
      <c r="O90" s="6"/>
    </row>
    <row r="91" spans="2:15" x14ac:dyDescent="0.25">
      <c r="B91" t="s">
        <v>194</v>
      </c>
      <c r="C91" s="52" t="s">
        <v>314</v>
      </c>
      <c r="D91" s="99" t="s">
        <v>195</v>
      </c>
      <c r="E91" s="54">
        <v>70969</v>
      </c>
      <c r="F91" s="70">
        <v>0</v>
      </c>
      <c r="G91" s="83" t="s">
        <v>69</v>
      </c>
      <c r="H91" s="54">
        <v>0</v>
      </c>
      <c r="I91" s="70">
        <v>70969</v>
      </c>
      <c r="J91" s="83"/>
      <c r="K91" s="12">
        <f t="shared" si="9"/>
        <v>-70969</v>
      </c>
      <c r="L91" s="58"/>
      <c r="M91" s="58"/>
      <c r="N91" s="6"/>
      <c r="O91" s="6"/>
    </row>
    <row r="92" spans="2:15" x14ac:dyDescent="0.25">
      <c r="B92" t="s">
        <v>196</v>
      </c>
      <c r="C92" s="52" t="s">
        <v>315</v>
      </c>
      <c r="D92" s="99" t="s">
        <v>197</v>
      </c>
      <c r="E92" s="54">
        <v>176404</v>
      </c>
      <c r="F92" s="70">
        <v>0</v>
      </c>
      <c r="G92" s="83" t="s">
        <v>69</v>
      </c>
      <c r="H92" s="54">
        <v>0</v>
      </c>
      <c r="I92" s="70">
        <v>176225.58</v>
      </c>
      <c r="J92" s="83"/>
      <c r="K92" s="12">
        <f t="shared" si="9"/>
        <v>-176225.58</v>
      </c>
      <c r="L92" s="58"/>
      <c r="M92" s="58"/>
      <c r="N92" s="6"/>
      <c r="O92" s="6"/>
    </row>
    <row r="93" spans="2:15" x14ac:dyDescent="0.25">
      <c r="B93" t="s">
        <v>198</v>
      </c>
      <c r="C93" s="52" t="s">
        <v>316</v>
      </c>
      <c r="D93" s="99" t="s">
        <v>199</v>
      </c>
      <c r="E93" s="54">
        <v>0</v>
      </c>
      <c r="F93" s="70">
        <v>0</v>
      </c>
      <c r="G93" s="83" t="s">
        <v>69</v>
      </c>
      <c r="H93" s="54">
        <v>0</v>
      </c>
      <c r="I93" s="70">
        <v>0</v>
      </c>
      <c r="J93" s="83"/>
      <c r="K93" s="12">
        <f t="shared" si="9"/>
        <v>0</v>
      </c>
      <c r="L93" s="58"/>
      <c r="M93" s="58"/>
      <c r="N93" s="6"/>
      <c r="O93" s="6"/>
    </row>
    <row r="94" spans="2:15" x14ac:dyDescent="0.25">
      <c r="B94" t="s">
        <v>200</v>
      </c>
      <c r="C94" s="52" t="s">
        <v>317</v>
      </c>
      <c r="D94" s="99" t="s">
        <v>201</v>
      </c>
      <c r="E94" s="54">
        <v>0</v>
      </c>
      <c r="F94" s="70">
        <v>0</v>
      </c>
      <c r="G94" s="83" t="s">
        <v>69</v>
      </c>
      <c r="H94" s="54">
        <v>0</v>
      </c>
      <c r="I94" s="70">
        <v>0</v>
      </c>
      <c r="J94" s="83"/>
      <c r="K94" s="12">
        <f t="shared" si="9"/>
        <v>0</v>
      </c>
      <c r="L94" s="58"/>
      <c r="M94" s="58"/>
      <c r="N94" s="6"/>
      <c r="O94" s="6"/>
    </row>
    <row r="95" spans="2:15" x14ac:dyDescent="0.25">
      <c r="B95" t="s">
        <v>202</v>
      </c>
      <c r="C95" s="52" t="s">
        <v>318</v>
      </c>
      <c r="D95" s="68"/>
      <c r="E95" s="69"/>
      <c r="F95" s="70">
        <v>0</v>
      </c>
      <c r="G95" s="83" t="s">
        <v>66</v>
      </c>
      <c r="H95" s="54">
        <v>0</v>
      </c>
      <c r="I95" s="70">
        <v>0</v>
      </c>
      <c r="J95" s="83"/>
      <c r="K95" s="12">
        <f t="shared" si="9"/>
        <v>0</v>
      </c>
      <c r="L95" s="58"/>
      <c r="M95" s="58"/>
      <c r="N95" s="6"/>
      <c r="O95" s="6"/>
    </row>
    <row r="96" spans="2:15" x14ac:dyDescent="0.25">
      <c r="B96" t="s">
        <v>203</v>
      </c>
      <c r="C96" s="52" t="s">
        <v>319</v>
      </c>
      <c r="D96" s="68"/>
      <c r="E96" s="69"/>
      <c r="F96" s="70">
        <v>0</v>
      </c>
      <c r="G96" s="83" t="s">
        <v>66</v>
      </c>
      <c r="H96" s="54">
        <v>0</v>
      </c>
      <c r="I96" s="70">
        <v>0</v>
      </c>
      <c r="J96" s="83"/>
      <c r="K96" s="12">
        <f t="shared" si="9"/>
        <v>0</v>
      </c>
      <c r="L96" s="58"/>
      <c r="M96" s="58"/>
      <c r="N96" s="6"/>
      <c r="O96" s="6"/>
    </row>
    <row r="97" spans="2:15" x14ac:dyDescent="0.25">
      <c r="B97" t="s">
        <v>204</v>
      </c>
      <c r="C97" s="52" t="s">
        <v>320</v>
      </c>
      <c r="D97" s="68"/>
      <c r="E97" s="69"/>
      <c r="F97" s="70">
        <v>0</v>
      </c>
      <c r="G97" s="83" t="s">
        <v>66</v>
      </c>
      <c r="H97" s="54">
        <v>0</v>
      </c>
      <c r="I97" s="70">
        <v>0</v>
      </c>
      <c r="J97" s="83"/>
      <c r="K97" s="12">
        <f t="shared" si="9"/>
        <v>0</v>
      </c>
      <c r="L97" s="58"/>
      <c r="M97" s="58"/>
      <c r="N97" s="6"/>
      <c r="O97" s="6"/>
    </row>
    <row r="98" spans="2:15" x14ac:dyDescent="0.25">
      <c r="B98" t="s">
        <v>205</v>
      </c>
      <c r="C98" s="87" t="s">
        <v>206</v>
      </c>
      <c r="D98" s="68"/>
      <c r="E98" s="69"/>
      <c r="F98" s="70"/>
      <c r="G98" s="83"/>
      <c r="H98" s="54">
        <v>0</v>
      </c>
      <c r="I98" s="70">
        <v>0</v>
      </c>
      <c r="J98" s="83"/>
      <c r="K98" s="12">
        <f t="shared" si="6"/>
        <v>0</v>
      </c>
      <c r="L98" s="58"/>
      <c r="M98" s="58"/>
      <c r="N98" s="6"/>
      <c r="O98" s="6"/>
    </row>
    <row r="99" spans="2:15" x14ac:dyDescent="0.25">
      <c r="B99" t="s">
        <v>207</v>
      </c>
      <c r="C99" s="87" t="s">
        <v>208</v>
      </c>
      <c r="D99" s="68"/>
      <c r="E99" s="69"/>
      <c r="F99" s="70"/>
      <c r="G99" s="83"/>
      <c r="H99" s="54">
        <v>0</v>
      </c>
      <c r="I99" s="70">
        <v>0</v>
      </c>
      <c r="J99" s="83"/>
      <c r="K99" s="12">
        <f t="shared" si="6"/>
        <v>0</v>
      </c>
      <c r="L99" s="58"/>
      <c r="M99" s="58"/>
      <c r="N99" s="6"/>
      <c r="O99" s="6"/>
    </row>
    <row r="100" spans="2:15" ht="30.75" thickBot="1" x14ac:dyDescent="0.3">
      <c r="B100" s="74" t="s">
        <v>209</v>
      </c>
      <c r="C100" s="88" t="s">
        <v>210</v>
      </c>
      <c r="D100" s="89"/>
      <c r="E100" s="80"/>
      <c r="F100" s="59"/>
      <c r="G100" s="90"/>
      <c r="H100" s="18">
        <v>0</v>
      </c>
      <c r="I100" s="20">
        <v>0</v>
      </c>
      <c r="J100" s="90" t="s">
        <v>211</v>
      </c>
      <c r="K100" s="25">
        <f t="shared" si="6"/>
        <v>0</v>
      </c>
      <c r="L100" s="60"/>
      <c r="M100" s="60"/>
      <c r="N100" s="6"/>
      <c r="O100" s="6"/>
    </row>
    <row r="101" spans="2:15" ht="15.75" thickBot="1" x14ac:dyDescent="0.3">
      <c r="B101" s="37"/>
      <c r="C101" s="38" t="s">
        <v>212</v>
      </c>
      <c r="D101" s="39"/>
      <c r="E101" s="40"/>
      <c r="F101" s="41"/>
      <c r="G101" s="39"/>
      <c r="H101" s="101">
        <v>515763.46199999994</v>
      </c>
      <c r="I101" s="41">
        <v>1138142.76</v>
      </c>
      <c r="J101" s="39"/>
      <c r="K101" s="41">
        <f>SUM(K57:K100)</f>
        <v>-622379.29799999995</v>
      </c>
      <c r="L101" s="37"/>
      <c r="M101" s="37"/>
      <c r="N101" s="6"/>
      <c r="O101" s="6"/>
    </row>
    <row r="102" spans="2:15" ht="15.75" thickBot="1" x14ac:dyDescent="0.3">
      <c r="B102" s="102" t="s">
        <v>213</v>
      </c>
      <c r="C102" s="43" t="s">
        <v>321</v>
      </c>
      <c r="D102" s="43" t="s">
        <v>214</v>
      </c>
      <c r="E102" s="103">
        <v>0</v>
      </c>
      <c r="F102" s="82"/>
      <c r="G102" s="98" t="s">
        <v>215</v>
      </c>
      <c r="H102" s="19">
        <v>0</v>
      </c>
      <c r="I102" s="49">
        <v>0</v>
      </c>
      <c r="J102" s="98"/>
      <c r="K102" s="104">
        <f t="shared" ref="K102:K117" si="10">H102-I102</f>
        <v>0</v>
      </c>
      <c r="L102" s="50"/>
      <c r="M102" s="50"/>
      <c r="N102" s="6"/>
      <c r="O102" s="6"/>
    </row>
    <row r="103" spans="2:15" ht="15.75" thickBot="1" x14ac:dyDescent="0.3">
      <c r="B103" s="102" t="s">
        <v>216</v>
      </c>
      <c r="C103" s="43" t="s">
        <v>322</v>
      </c>
      <c r="D103" s="43" t="s">
        <v>214</v>
      </c>
      <c r="E103" s="103">
        <v>0</v>
      </c>
      <c r="F103" s="24"/>
      <c r="G103" s="98" t="s">
        <v>215</v>
      </c>
      <c r="H103" s="48">
        <v>0</v>
      </c>
      <c r="I103" s="49">
        <v>0</v>
      </c>
      <c r="J103" s="98"/>
      <c r="K103" s="104">
        <f t="shared" si="10"/>
        <v>0</v>
      </c>
      <c r="L103" s="50"/>
      <c r="M103" s="50"/>
      <c r="N103" s="6"/>
      <c r="O103" s="6"/>
    </row>
    <row r="104" spans="2:15" ht="15.75" thickBot="1" x14ac:dyDescent="0.3">
      <c r="B104" s="102" t="s">
        <v>217</v>
      </c>
      <c r="C104" s="43" t="s">
        <v>323</v>
      </c>
      <c r="D104" s="43" t="s">
        <v>214</v>
      </c>
      <c r="E104" s="103">
        <v>0</v>
      </c>
      <c r="F104" s="59"/>
      <c r="G104" s="98" t="s">
        <v>215</v>
      </c>
      <c r="H104" s="48">
        <v>0</v>
      </c>
      <c r="I104" s="49">
        <v>0</v>
      </c>
      <c r="J104" s="98"/>
      <c r="K104" s="104">
        <f t="shared" si="10"/>
        <v>0</v>
      </c>
      <c r="L104" s="50"/>
      <c r="M104" s="50"/>
      <c r="N104" s="6"/>
      <c r="O104" s="6"/>
    </row>
    <row r="105" spans="2:15" ht="15.75" thickBot="1" x14ac:dyDescent="0.3">
      <c r="B105" s="102" t="s">
        <v>218</v>
      </c>
      <c r="C105" s="43" t="s">
        <v>324</v>
      </c>
      <c r="D105" s="43" t="s">
        <v>214</v>
      </c>
      <c r="E105" s="103">
        <v>733.37000000000012</v>
      </c>
      <c r="F105" s="59"/>
      <c r="G105" s="98" t="s">
        <v>215</v>
      </c>
      <c r="H105" s="48">
        <v>733.37000000000012</v>
      </c>
      <c r="I105" s="49">
        <v>733.37000000000012</v>
      </c>
      <c r="J105" s="98"/>
      <c r="K105" s="104">
        <f t="shared" si="10"/>
        <v>0</v>
      </c>
      <c r="L105" s="50"/>
      <c r="M105" s="50"/>
      <c r="N105" s="6"/>
      <c r="O105" s="6"/>
    </row>
    <row r="106" spans="2:15" ht="30.75" thickBot="1" x14ac:dyDescent="0.3">
      <c r="B106" s="102" t="s">
        <v>219</v>
      </c>
      <c r="C106" s="43" t="s">
        <v>325</v>
      </c>
      <c r="D106" s="43" t="s">
        <v>214</v>
      </c>
      <c r="E106" s="103">
        <v>0</v>
      </c>
      <c r="F106" s="59"/>
      <c r="G106" s="98" t="s">
        <v>215</v>
      </c>
      <c r="H106" s="48">
        <v>0</v>
      </c>
      <c r="I106" s="49">
        <v>0</v>
      </c>
      <c r="J106" s="98"/>
      <c r="K106" s="104">
        <f t="shared" si="10"/>
        <v>0</v>
      </c>
      <c r="L106" s="50"/>
      <c r="M106" s="50"/>
      <c r="N106" s="6"/>
      <c r="O106" s="6"/>
    </row>
    <row r="107" spans="2:15" ht="15.75" thickBot="1" x14ac:dyDescent="0.3">
      <c r="B107" s="102" t="s">
        <v>220</v>
      </c>
      <c r="C107" s="43" t="s">
        <v>326</v>
      </c>
      <c r="D107" s="43" t="s">
        <v>214</v>
      </c>
      <c r="E107" s="103">
        <v>0</v>
      </c>
      <c r="F107" s="59"/>
      <c r="G107" s="98" t="s">
        <v>215</v>
      </c>
      <c r="H107" s="48">
        <v>0</v>
      </c>
      <c r="I107" s="49">
        <v>0</v>
      </c>
      <c r="J107" s="98"/>
      <c r="K107" s="104">
        <f t="shared" si="10"/>
        <v>0</v>
      </c>
      <c r="L107" s="50"/>
      <c r="M107" s="50"/>
      <c r="N107" s="6"/>
      <c r="O107" s="6"/>
    </row>
    <row r="108" spans="2:15" ht="15.75" thickBot="1" x14ac:dyDescent="0.3">
      <c r="B108" s="102" t="s">
        <v>221</v>
      </c>
      <c r="C108" s="43" t="s">
        <v>327</v>
      </c>
      <c r="D108" s="43" t="s">
        <v>214</v>
      </c>
      <c r="E108" s="103">
        <v>0</v>
      </c>
      <c r="F108" s="59"/>
      <c r="G108" s="98" t="s">
        <v>215</v>
      </c>
      <c r="H108" s="48">
        <v>0</v>
      </c>
      <c r="I108" s="49">
        <v>0</v>
      </c>
      <c r="J108" s="98"/>
      <c r="K108" s="104">
        <f t="shared" si="10"/>
        <v>0</v>
      </c>
      <c r="L108" s="50"/>
      <c r="M108" s="50"/>
      <c r="N108" s="6"/>
      <c r="O108" s="6"/>
    </row>
    <row r="109" spans="2:15" ht="15.75" thickBot="1" x14ac:dyDescent="0.3">
      <c r="B109" s="102" t="s">
        <v>222</v>
      </c>
      <c r="C109" s="43" t="s">
        <v>328</v>
      </c>
      <c r="D109" s="43" t="s">
        <v>214</v>
      </c>
      <c r="E109" s="103">
        <v>0</v>
      </c>
      <c r="F109" s="59"/>
      <c r="G109" s="98" t="s">
        <v>215</v>
      </c>
      <c r="H109" s="48">
        <v>0</v>
      </c>
      <c r="I109" s="49">
        <v>0</v>
      </c>
      <c r="J109" s="98"/>
      <c r="K109" s="104">
        <f t="shared" si="10"/>
        <v>0</v>
      </c>
      <c r="L109" s="50"/>
      <c r="M109" s="50"/>
      <c r="N109" s="6"/>
      <c r="O109" s="6"/>
    </row>
    <row r="110" spans="2:15" ht="15.75" thickBot="1" x14ac:dyDescent="0.3">
      <c r="B110" s="102" t="s">
        <v>223</v>
      </c>
      <c r="C110" s="43" t="s">
        <v>329</v>
      </c>
      <c r="D110" s="43" t="s">
        <v>214</v>
      </c>
      <c r="E110" s="103">
        <v>0</v>
      </c>
      <c r="F110" s="59"/>
      <c r="G110" s="98" t="s">
        <v>215</v>
      </c>
      <c r="H110" s="48">
        <v>0</v>
      </c>
      <c r="I110" s="49">
        <v>0</v>
      </c>
      <c r="J110" s="98"/>
      <c r="K110" s="104">
        <f t="shared" si="10"/>
        <v>0</v>
      </c>
      <c r="L110" s="50"/>
      <c r="M110" s="50"/>
      <c r="N110" s="6"/>
      <c r="O110" s="6"/>
    </row>
    <row r="111" spans="2:15" ht="15.75" thickBot="1" x14ac:dyDescent="0.3">
      <c r="B111" s="102" t="s">
        <v>224</v>
      </c>
      <c r="C111" s="43" t="s">
        <v>330</v>
      </c>
      <c r="D111" s="43" t="s">
        <v>214</v>
      </c>
      <c r="E111" s="103">
        <v>5606.4299999999994</v>
      </c>
      <c r="F111" s="59"/>
      <c r="G111" s="98" t="s">
        <v>215</v>
      </c>
      <c r="H111" s="48">
        <v>5606.4299999999994</v>
      </c>
      <c r="I111" s="49">
        <v>5606.4299999999994</v>
      </c>
      <c r="J111" s="98"/>
      <c r="K111" s="104">
        <f t="shared" si="10"/>
        <v>0</v>
      </c>
      <c r="L111" s="50"/>
      <c r="M111" s="50"/>
      <c r="N111" s="6"/>
      <c r="O111" s="6"/>
    </row>
    <row r="112" spans="2:15" ht="15.75" thickBot="1" x14ac:dyDescent="0.3">
      <c r="B112" s="102" t="s">
        <v>225</v>
      </c>
      <c r="C112" s="43" t="s">
        <v>331</v>
      </c>
      <c r="D112" s="43" t="s">
        <v>214</v>
      </c>
      <c r="E112" s="103">
        <v>1700</v>
      </c>
      <c r="F112" s="59"/>
      <c r="G112" s="98" t="s">
        <v>215</v>
      </c>
      <c r="H112" s="48">
        <v>1700</v>
      </c>
      <c r="I112" s="49">
        <v>1700</v>
      </c>
      <c r="J112" s="98"/>
      <c r="K112" s="104">
        <f t="shared" si="10"/>
        <v>0</v>
      </c>
      <c r="L112" s="50"/>
      <c r="M112" s="50"/>
      <c r="N112" s="6"/>
      <c r="O112" s="6"/>
    </row>
    <row r="113" spans="2:15" ht="15.75" thickBot="1" x14ac:dyDescent="0.3">
      <c r="B113" s="102" t="s">
        <v>226</v>
      </c>
      <c r="C113" s="43" t="s">
        <v>332</v>
      </c>
      <c r="D113" s="43" t="s">
        <v>214</v>
      </c>
      <c r="E113" s="103">
        <v>0</v>
      </c>
      <c r="F113" s="59"/>
      <c r="G113" s="98" t="s">
        <v>215</v>
      </c>
      <c r="H113" s="48">
        <v>0</v>
      </c>
      <c r="I113" s="49">
        <v>0</v>
      </c>
      <c r="J113" s="98"/>
      <c r="K113" s="104">
        <f t="shared" si="10"/>
        <v>0</v>
      </c>
      <c r="L113" s="50"/>
      <c r="M113" s="50"/>
      <c r="N113" s="6"/>
      <c r="O113" s="6"/>
    </row>
    <row r="114" spans="2:15" ht="15.75" thickBot="1" x14ac:dyDescent="0.3">
      <c r="B114" s="102" t="s">
        <v>227</v>
      </c>
      <c r="C114" s="43" t="s">
        <v>333</v>
      </c>
      <c r="D114" s="43" t="s">
        <v>214</v>
      </c>
      <c r="E114" s="103">
        <v>0</v>
      </c>
      <c r="F114" s="59"/>
      <c r="G114" s="98" t="s">
        <v>215</v>
      </c>
      <c r="H114" s="48">
        <v>0</v>
      </c>
      <c r="I114" s="49">
        <v>0</v>
      </c>
      <c r="J114" s="98"/>
      <c r="K114" s="104">
        <f t="shared" si="10"/>
        <v>0</v>
      </c>
      <c r="L114" s="50"/>
      <c r="M114" s="50"/>
      <c r="N114" s="6"/>
      <c r="O114" s="6"/>
    </row>
    <row r="115" spans="2:15" x14ac:dyDescent="0.25">
      <c r="B115" s="105" t="s">
        <v>228</v>
      </c>
      <c r="C115" s="28" t="s">
        <v>334</v>
      </c>
      <c r="D115" s="106"/>
      <c r="E115" s="107"/>
      <c r="F115" s="30"/>
      <c r="G115" s="108"/>
      <c r="H115" s="31"/>
      <c r="I115" s="45"/>
      <c r="J115" s="108"/>
      <c r="K115" s="32"/>
      <c r="L115" s="46"/>
      <c r="M115" s="46"/>
      <c r="N115" s="6"/>
      <c r="O115" s="6"/>
    </row>
    <row r="116" spans="2:15" ht="15.75" thickBot="1" x14ac:dyDescent="0.3">
      <c r="B116" s="74" t="s">
        <v>229</v>
      </c>
      <c r="C116" s="17" t="s">
        <v>335</v>
      </c>
      <c r="D116" s="17" t="s">
        <v>214</v>
      </c>
      <c r="E116" s="21">
        <v>0</v>
      </c>
      <c r="F116" s="24"/>
      <c r="G116" s="90" t="s">
        <v>215</v>
      </c>
      <c r="H116" s="19">
        <v>0</v>
      </c>
      <c r="I116" s="20">
        <v>0</v>
      </c>
      <c r="J116" s="90"/>
      <c r="K116" s="25">
        <f t="shared" si="10"/>
        <v>0</v>
      </c>
      <c r="L116" s="60"/>
      <c r="M116" s="60"/>
      <c r="N116" s="6"/>
      <c r="O116" s="6"/>
    </row>
    <row r="117" spans="2:15" ht="15.75" thickBot="1" x14ac:dyDescent="0.3">
      <c r="B117" s="102" t="s">
        <v>230</v>
      </c>
      <c r="C117" s="43" t="s">
        <v>336</v>
      </c>
      <c r="D117" s="109" t="s">
        <v>231</v>
      </c>
      <c r="E117" s="103">
        <v>150609</v>
      </c>
      <c r="F117" s="70">
        <v>0</v>
      </c>
      <c r="G117" s="98"/>
      <c r="H117" s="48">
        <v>150609</v>
      </c>
      <c r="I117" s="49">
        <v>150609</v>
      </c>
      <c r="J117" s="98"/>
      <c r="K117" s="104">
        <f t="shared" si="10"/>
        <v>0</v>
      </c>
      <c r="L117" s="21">
        <v>0</v>
      </c>
      <c r="M117" s="21">
        <v>0</v>
      </c>
      <c r="N117" s="6"/>
      <c r="O117" s="6"/>
    </row>
    <row r="118" spans="2:15" ht="15.75" thickBot="1" x14ac:dyDescent="0.3">
      <c r="B118" s="110"/>
      <c r="C118" s="111" t="s">
        <v>232</v>
      </c>
      <c r="D118" s="112"/>
      <c r="E118" s="113"/>
      <c r="F118" s="101"/>
      <c r="G118" s="112"/>
      <c r="H118" s="101">
        <v>158648.79999999999</v>
      </c>
      <c r="I118" s="101">
        <v>158648.79999999999</v>
      </c>
      <c r="J118" s="114"/>
      <c r="K118" s="101">
        <f>SUM(K102:K117)</f>
        <v>0</v>
      </c>
      <c r="L118" s="110"/>
      <c r="M118" s="110"/>
      <c r="N118" s="6"/>
      <c r="O118" s="6"/>
    </row>
    <row r="119" spans="2:15" x14ac:dyDescent="0.25">
      <c r="B119" t="s">
        <v>233</v>
      </c>
      <c r="C119" s="52" t="s">
        <v>337</v>
      </c>
      <c r="D119" s="53" t="s">
        <v>44</v>
      </c>
      <c r="E119" s="56">
        <v>0</v>
      </c>
      <c r="F119" s="70"/>
      <c r="G119" s="83" t="s">
        <v>234</v>
      </c>
      <c r="H119" s="56">
        <v>0</v>
      </c>
      <c r="I119" s="70">
        <v>0</v>
      </c>
      <c r="J119" s="83" t="s">
        <v>235</v>
      </c>
      <c r="K119" s="12">
        <f>H119-I119</f>
        <v>0</v>
      </c>
      <c r="L119" s="96">
        <v>0</v>
      </c>
      <c r="M119" s="96">
        <v>0</v>
      </c>
      <c r="N119" s="6"/>
      <c r="O119" s="6"/>
    </row>
    <row r="120" spans="2:15" x14ac:dyDescent="0.25">
      <c r="B120" t="s">
        <v>236</v>
      </c>
      <c r="C120" s="52" t="s">
        <v>338</v>
      </c>
      <c r="D120" t="s">
        <v>44</v>
      </c>
      <c r="E120" s="56">
        <v>0</v>
      </c>
      <c r="F120" s="70">
        <v>9446</v>
      </c>
      <c r="G120" s="83" t="s">
        <v>234</v>
      </c>
      <c r="H120" s="56">
        <v>9446</v>
      </c>
      <c r="I120" s="70">
        <v>9446</v>
      </c>
      <c r="J120" s="83" t="s">
        <v>237</v>
      </c>
      <c r="K120" s="12">
        <f>H120-I120</f>
        <v>0</v>
      </c>
      <c r="L120" s="96">
        <v>0</v>
      </c>
      <c r="M120" s="96">
        <v>0</v>
      </c>
      <c r="N120" s="6"/>
      <c r="O120" s="6"/>
    </row>
    <row r="121" spans="2:15" ht="15.75" thickBot="1" x14ac:dyDescent="0.3">
      <c r="B121" s="74" t="s">
        <v>238</v>
      </c>
      <c r="C121" s="17" t="s">
        <v>339</v>
      </c>
      <c r="D121" s="90" t="s">
        <v>214</v>
      </c>
      <c r="E121" s="115">
        <v>11620.879999999997</v>
      </c>
      <c r="F121" s="59">
        <v>-9446</v>
      </c>
      <c r="G121" s="90"/>
      <c r="H121" s="19">
        <v>2174.8799999999974</v>
      </c>
      <c r="I121" s="20">
        <v>2174.8799999999974</v>
      </c>
      <c r="J121" s="90" t="s">
        <v>239</v>
      </c>
      <c r="K121" s="25">
        <f>H121-I121</f>
        <v>0</v>
      </c>
      <c r="L121" s="60"/>
      <c r="M121" s="60"/>
      <c r="N121" s="6"/>
      <c r="O121" s="6"/>
    </row>
    <row r="122" spans="2:15" ht="15.75" thickBot="1" x14ac:dyDescent="0.3">
      <c r="B122" s="37"/>
      <c r="C122" s="38" t="s">
        <v>240</v>
      </c>
      <c r="D122" s="39"/>
      <c r="E122" s="40"/>
      <c r="F122" s="41"/>
      <c r="G122" s="41"/>
      <c r="H122" s="41">
        <v>11620.879999999997</v>
      </c>
      <c r="I122" s="41">
        <v>11620.879999999997</v>
      </c>
      <c r="J122" s="116"/>
      <c r="K122" s="41">
        <f>SUM(K119:K121)</f>
        <v>0</v>
      </c>
      <c r="L122" s="37"/>
      <c r="M122" s="37"/>
      <c r="N122" s="6"/>
      <c r="O122" s="6"/>
    </row>
    <row r="124" spans="2:15" x14ac:dyDescent="0.25">
      <c r="J124" s="83" t="s">
        <v>241</v>
      </c>
      <c r="K124" s="117">
        <f>SUM(K6:K13,K17,K20,K22,K117,K119:K120)</f>
        <v>35201.220000000205</v>
      </c>
      <c r="L124" s="117" t="e">
        <f>ROUND(_xlfn.XLOOKUP(VALUE(Charter_Number),'[1]LAUSD Accruals'!D:D,'[1]LAUSD Accruals'!AG:AG,0),2)</f>
        <v>#REF!</v>
      </c>
      <c r="M124" s="12" t="e">
        <f>K124-L124</f>
        <v>#REF!</v>
      </c>
    </row>
  </sheetData>
  <mergeCells count="7">
    <mergeCell ref="J83:J84"/>
    <mergeCell ref="G18:G19"/>
    <mergeCell ref="J25:J27"/>
    <mergeCell ref="J37:J39"/>
    <mergeCell ref="J43:J47"/>
    <mergeCell ref="J50:J51"/>
    <mergeCell ref="J71:J73"/>
  </mergeCells>
  <dataValidations count="1">
    <dataValidation type="list" allowBlank="1" showInputMessage="1" showErrorMessage="1" sqref="B8:B13" xr:uid="{203DA4DA-68C7-498F-AF23-757E2031167F}">
      <formula1>ObjCodeList</formula1>
    </dataValidation>
  </dataValidations>
  <hyperlinks>
    <hyperlink ref="D15" location="LCFF!A1" display="LCFF tab" xr:uid="{FC4AFFC7-1C3D-4D7C-AD6C-3A86AA113228}"/>
    <hyperlink ref="D19" location="EPA!A1" display="EPA tab" xr:uid="{59E5BAAA-1D69-4B79-B7E6-B9E48379462B}"/>
    <hyperlink ref="D18" location="'LCFF PYA'!A1" display="LCFF PYA tab" xr:uid="{B326B6F2-85F5-47CD-9541-75CCF70C0B65}"/>
    <hyperlink ref="D30" location="'Title I'!A1" display="Title I tab" xr:uid="{E180A120-769B-4850-9FB1-A48C415A6173}"/>
    <hyperlink ref="D31" location="'Title II'!A1" display="Title II tab" xr:uid="{02DA7908-1ADC-408A-A207-43CE05AC08E6}"/>
    <hyperlink ref="D32" location="'AR Info'!A1" display="Title III tab" xr:uid="{B33917D6-4C5D-47F1-9F9D-F570FF84C6B2}"/>
    <hyperlink ref="D33" location="'Title IV - SSAE'!A1" display="Title IV - SSAE tab" xr:uid="{25E19714-2BFA-41EF-B112-11E3B0561014}"/>
    <hyperlink ref="D37" location="'CSI21'!A1" display="CSI 2021 tab" xr:uid="{96BEABB8-36BD-4CF0-A0AD-2CEA8614F0D4}"/>
    <hyperlink ref="D69" location="ASES!A1" display="ASES tab" xr:uid="{9444ECAD-9DB1-4B22-9F91-85577BE73CE2}"/>
    <hyperlink ref="D63" location="MBG!A1" display="MBG tab" xr:uid="{FF505CDA-43FD-4BAE-BC96-C03A6F0BA150}"/>
    <hyperlink ref="D40" location="'ESSER II'!A1" display="ESSER II tab" xr:uid="{6C8EAC97-250B-4041-BF53-5D205AD09284}"/>
    <hyperlink ref="D41" location="'ESSER III'!A1" display="ESSER III tab x 80%" xr:uid="{A746067C-97ED-442C-93A2-4DF300D6BE28}"/>
    <hyperlink ref="D7" location="'LAUSD SpEd'!A1" display="LAUSD SpEd" xr:uid="{6C0A75CB-32AF-480A-86AF-64E60A599E80}"/>
    <hyperlink ref="D77" location="ELOG!A1" display="ELOG tab" xr:uid="{77FB9A05-45DE-4027-AB57-10A1AB6C4E9C}"/>
    <hyperlink ref="D20" location="'LAUSD ILPT PYA'!A1" display="LAUSD ILPT PYA tab or LCFF PYA x -1" xr:uid="{AC365627-91A0-4C62-9673-4FEE0D1F8CC2}"/>
    <hyperlink ref="D119" location="'LAUSD Accruals'!A1" display="LAUSD Accruals tab" xr:uid="{4D6A2B5B-8B83-460E-B950-6CB615D5186A}"/>
    <hyperlink ref="D80" location="'A-G'!A1" display="A-G tab" xr:uid="{02578AF3-D512-4129-9768-3E7CF1436136}"/>
    <hyperlink ref="D83" location="PreK21!A1" display="UPK 21 tab" xr:uid="{1CD39759-0721-4B91-8A08-F90F78BA4F19}"/>
    <hyperlink ref="D82" location="EEF!A1" display="EEF tab" xr:uid="{F1950109-1708-484B-BE18-59B931C870E0}"/>
    <hyperlink ref="D71" location="'PA 2021'!A1" display="21/22 Princ Apport tab" xr:uid="{B5FC60E4-1BE0-4D15-BD1B-736CB0D38F52}"/>
    <hyperlink ref="D79" location="IPI!A1" display="IPI tab" xr:uid="{7832D957-9143-49E0-AE53-0D2161CBC854}"/>
    <hyperlink ref="D43" location="ELOG!A1" display="ELOG tab" xr:uid="{410F73A9-D4F1-4137-BB1C-C297D2EE67C7}"/>
    <hyperlink ref="D59" location="'KIT 2021'!A1" display="KIT 2021 tab" xr:uid="{A102B78F-3842-4385-B19F-329215E550A7}"/>
    <hyperlink ref="D49" location="ARPHCY!A1" display="ARPHCY tab" xr:uid="{6EE94B5E-C700-4C82-BF64-27FF12A03659}"/>
    <hyperlink ref="D85" location="'Ethnic Studies'!A1" display="Ethnic Studies tab" xr:uid="{FE85406B-BB86-4271-8F7E-3DA0EA3EAAAD}"/>
    <hyperlink ref="D84" location="'AR Info'!A1" display="UPK 22 tab" xr:uid="{E639490F-4FC4-4723-B99C-E24840F027D9}"/>
    <hyperlink ref="D61" location="'KIT 2022'!A1" display="KIT 2022 tab" xr:uid="{62A51F76-394C-4F4C-A64C-D6701C4900D6}"/>
    <hyperlink ref="D58" location="'Bkfst StartUp'!A1" display="Bkfst StartUp tab" xr:uid="{5259EE4A-B379-426C-9B4B-B42D17355C49}"/>
    <hyperlink ref="D86" location="'Literacy 2022'!A1" display="Literacy 2022 tab" xr:uid="{6E46382A-0798-4E29-B485-F6B7E5E0DE75}"/>
    <hyperlink ref="D89" location="'AR Info'!A1" display="CCSPlan22 tab" xr:uid="{4BF4DDC4-ADD9-4EEC-8642-F65C7C2C1621}"/>
    <hyperlink ref="D92" location="LREBG!A1" display="LREBG tab" xr:uid="{EC782B6C-97B2-4F92-AE60-97A90D10A796}"/>
    <hyperlink ref="D88" location="CCSPlan21!A1" display="CCSPlan21 tab" xr:uid="{2C1AAAE4-E5C0-4850-8404-24B6FDE6F8C0}"/>
    <hyperlink ref="D90" location="'AR Info'!A1" display="CCSImp21 tab" xr:uid="{C419A039-9EA6-4614-BBD0-FAC033F1679D}"/>
    <hyperlink ref="D26" location="'SCA22'!A1" display="SCA 2022 tab" xr:uid="{622AFE23-298E-4AE0-BC49-29B03A27C0CC}"/>
    <hyperlink ref="D25" location="'SCA21'!A1" display="SCA 2021 tab" xr:uid="{88397AB6-3348-456F-86B1-09F70CA3F636}"/>
    <hyperlink ref="D91" location="AMIMDBG!A1" display="AMIMDBG tab less cut on School Info tab" xr:uid="{C665A038-E9EA-4EE7-A642-45F5BDF90C49}"/>
    <hyperlink ref="D48" r:id="rId1" location="cclc" xr:uid="{F571F8DA-8A0B-451D-A06F-4F451F6FB802}"/>
    <hyperlink ref="D27" location="'SCA23 '!A1" display="SCA 2023 tab" xr:uid="{C35145A6-F794-489A-B550-84CF98632C76}"/>
    <hyperlink ref="D38:D39" location="'CSI21'!A1" display="CSI 2021 tab" xr:uid="{18D42D9D-E819-44C4-97D5-7E0660A04B41}"/>
    <hyperlink ref="D38" location="'CSI22'!A1" display="CSI 2022 tab" xr:uid="{3DFAF7B0-D725-4481-82AB-4FBABA8A778A}"/>
    <hyperlink ref="D39" location="'CSI23'!A1" display="CSI 2023 tab" xr:uid="{8F0D531E-072B-4657-A364-6B58920B78A1}"/>
    <hyperlink ref="D50" location="'ESSER III ASES 1'!A1" display="ESSER III ASES Round 1" xr:uid="{FDCA277C-4D8B-4424-AD1F-58794767C69B}"/>
    <hyperlink ref="D51" location="'ESSER III ASES 2'!A1" display="ESSER III ASES Round 2" xr:uid="{F3701D0E-A256-43C9-B928-E7AA9E5E1BB7}"/>
    <hyperlink ref="D72:D73" location="'PA 2021'!A1" display="21/22 Princ Apport tab" xr:uid="{0AAE1124-5193-42EB-A270-F345A382B506}"/>
    <hyperlink ref="D72" location="'PA 2022'!A1" display="22/23 Princ Apport tab" xr:uid="{D396211A-088A-4A50-AB93-9600D45B8B18}"/>
    <hyperlink ref="D73" location="'PA 2023'!A1" display="23/24 Princ Apport tab" xr:uid="{F9D2BA26-94DC-4110-B4B7-0F04C6BF0F56}"/>
    <hyperlink ref="D74" location="'PA 2023'!A1" display="23/24 Princ Apport tab" xr:uid="{2DEDD9DB-B8D0-46C4-89A4-AFFC0316DD7A}"/>
    <hyperlink ref="D68" location="'PA 2023'!A1" display="23/24 Princ Apport tab" xr:uid="{126FF80E-2D2D-4AF7-83C9-2F27CF62B09C}"/>
    <hyperlink ref="D87" location="'Literacy 2023'!A1" display="Literacy 2023 tab" xr:uid="{618ED337-11FB-4190-88B7-E14CA8AD727C}"/>
    <hyperlink ref="D8" location="'LAUSD Expenditures'!A1" display="LAUSD Expenditures tab" xr:uid="{A314AE76-A9C7-432D-ADBE-080D48F1DDCD}"/>
    <hyperlink ref="D13" location="'LAUSD Accruals'!A1" display="LAUSD Accruals tab" xr:uid="{129AA733-A1D6-4EE9-BC59-63148D8B77F6}"/>
    <hyperlink ref="D36" location="'Fed MH'!A1" display="Fed MH tab" xr:uid="{7E570F99-588A-4F95-8518-960227AB455D}"/>
    <hyperlink ref="D93" location="AntiBiasEd!A1" display="AntiBiasEd tab" xr:uid="{EACCDB58-4B09-4002-8575-D5F9DF396EC9}"/>
    <hyperlink ref="D94" location="CCAP!A1" display="CCAP tab" xr:uid="{670F0C41-F7CE-4F72-94D9-4259D836872E}"/>
    <hyperlink ref="D62" location="SFBP!A1" display="SFBP tab" xr:uid="{7086958F-9414-4A2B-BF87-753CD6CC853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Summary</vt:lpstr>
      <vt:lpstr>Calculation</vt:lpstr>
      <vt:lpstr>salary</vt:lpstr>
      <vt:lpstr>GL</vt:lpstr>
      <vt:lpstr>Allocations</vt:lpstr>
      <vt:lpstr>GL_Table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Gihan Gunasekera</dc:creator>
  <cp:lastModifiedBy>Susan Kim</cp:lastModifiedBy>
  <dcterms:created xsi:type="dcterms:W3CDTF">2024-11-26T19:33:06Z</dcterms:created>
  <dcterms:modified xsi:type="dcterms:W3CDTF">2024-12-12T23:49:36Z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20_RATE" linkTarget="PROP_20_RATE">
    <vt:lpwstr>#REF!</vt:lpwstr>
  </property>
</Properties>
</file>